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externalLinks/externalLink1.xml" ContentType="application/vnd.openxmlformats-officedocument.spreadsheetml.externalLink+xml"/>
  <Override PartName="/docProps/app.xml" ContentType="application/vnd.openxmlformats-officedocument.extended-properties+xml"/>
  <Override PartName="/docProps/core.xml" ContentType="application/vnd.openxmlformats-package.core-propertie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xl/comments1.xml" ContentType="application/vnd.openxmlformats-officedocument.spreadsheetml.comment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_PROJEKTY_rozpočty\AL Invest_Břidličná\11542-003-000_Afagen_Etapa 1\D.02_Nová hala TaO\"/>
    </mc:Choice>
  </mc:AlternateContent>
  <bookViews>
    <workbookView xWindow="28686" yWindow="-114" windowWidth="29042" windowHeight="15840" activeTab="1"/>
  </bookViews>
  <sheets>
    <sheet name="Pokyny pro vyplnění" sheetId="11" r:id="rId1"/>
    <sheet name="Stavba" sheetId="1" r:id="rId2"/>
    <sheet name="VzorPolozky" sheetId="10" state="hidden" r:id="rId3"/>
    <sheet name="D2 _2_SO02_Ocel.kce_R1 Pol" sheetId="12" r:id="rId4"/>
  </sheets>
  <externalReferences>
    <externalReference r:id="rId5"/>
  </externalReferences>
  <definedNames>
    <definedName name="CelkemDPHVypocet" localSheetId="1">Stavba!$H$43</definedName>
    <definedName name="CenaCelkem">Stavba!$G$29</definedName>
    <definedName name="CenaCelkemBezDPH">Stavba!$G$28</definedName>
    <definedName name="CenaCelkemVypocet" localSheetId="1">Stavba!$I$43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'D2 _2_SO02_Ocel.kce_R1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'D2 _2_SO02_Ocel.kce_R1 Pol'!$A$1:$Y$48</definedName>
    <definedName name="_xlnm.Print_Area" localSheetId="1">Stavba!$A$1:$J$56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Stavba!$F$43</definedName>
    <definedName name="ZakladDPHZakl">Stavba!$G$25</definedName>
    <definedName name="ZakladDPHZaklVypocet" localSheetId="1">Stavba!$G$43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5251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55" i="1" l="1"/>
  <c r="I54" i="1"/>
  <c r="I53" i="1"/>
  <c r="G42" i="1"/>
  <c r="F42" i="1"/>
  <c r="G41" i="1"/>
  <c r="F41" i="1"/>
  <c r="G39" i="1"/>
  <c r="G43" i="1" s="1"/>
  <c r="G25" i="1" s="1"/>
  <c r="A25" i="1" s="1"/>
  <c r="F39" i="1"/>
  <c r="G47" i="12"/>
  <c r="BA45" i="12"/>
  <c r="BA43" i="12"/>
  <c r="BA41" i="12"/>
  <c r="BA38" i="12"/>
  <c r="BA36" i="12"/>
  <c r="BA34" i="12"/>
  <c r="BA30" i="12"/>
  <c r="BA27" i="12"/>
  <c r="BA24" i="12"/>
  <c r="BA21" i="12"/>
  <c r="G9" i="12"/>
  <c r="I9" i="12"/>
  <c r="K9" i="12"/>
  <c r="M9" i="12"/>
  <c r="O9" i="12"/>
  <c r="Q9" i="12"/>
  <c r="V9" i="12"/>
  <c r="V8" i="12" s="1"/>
  <c r="G11" i="12"/>
  <c r="I11" i="12"/>
  <c r="K11" i="12"/>
  <c r="M11" i="12"/>
  <c r="O11" i="12"/>
  <c r="Q11" i="12"/>
  <c r="V11" i="12"/>
  <c r="G13" i="12"/>
  <c r="AF47" i="12" s="1"/>
  <c r="I13" i="12"/>
  <c r="K13" i="12"/>
  <c r="O13" i="12"/>
  <c r="Q13" i="12"/>
  <c r="V13" i="12"/>
  <c r="G15" i="12"/>
  <c r="M15" i="12" s="1"/>
  <c r="I15" i="12"/>
  <c r="I8" i="12" s="1"/>
  <c r="K15" i="12"/>
  <c r="O15" i="12"/>
  <c r="Q15" i="12"/>
  <c r="V15" i="12"/>
  <c r="G17" i="12"/>
  <c r="M17" i="12" s="1"/>
  <c r="I17" i="12"/>
  <c r="K17" i="12"/>
  <c r="K8" i="12" s="1"/>
  <c r="O17" i="12"/>
  <c r="Q17" i="12"/>
  <c r="V17" i="12"/>
  <c r="G19" i="12"/>
  <c r="I19" i="12"/>
  <c r="K19" i="12"/>
  <c r="M19" i="12"/>
  <c r="O19" i="12"/>
  <c r="Q19" i="12"/>
  <c r="V19" i="12"/>
  <c r="G20" i="12"/>
  <c r="I20" i="12"/>
  <c r="K20" i="12"/>
  <c r="M20" i="12"/>
  <c r="O20" i="12"/>
  <c r="O8" i="12" s="1"/>
  <c r="Q20" i="12"/>
  <c r="V20" i="12"/>
  <c r="G23" i="12"/>
  <c r="I23" i="12"/>
  <c r="K23" i="12"/>
  <c r="M23" i="12"/>
  <c r="O23" i="12"/>
  <c r="Q23" i="12"/>
  <c r="Q8" i="12" s="1"/>
  <c r="V23" i="12"/>
  <c r="G26" i="12"/>
  <c r="I26" i="12"/>
  <c r="K26" i="12"/>
  <c r="M26" i="12"/>
  <c r="O26" i="12"/>
  <c r="Q26" i="12"/>
  <c r="V26" i="12"/>
  <c r="G29" i="12"/>
  <c r="I29" i="12"/>
  <c r="K29" i="12"/>
  <c r="M29" i="12"/>
  <c r="O29" i="12"/>
  <c r="Q29" i="12"/>
  <c r="V29" i="12"/>
  <c r="G32" i="12"/>
  <c r="O32" i="12"/>
  <c r="Q32" i="12"/>
  <c r="V32" i="12"/>
  <c r="G33" i="12"/>
  <c r="M33" i="12" s="1"/>
  <c r="I33" i="12"/>
  <c r="I32" i="12" s="1"/>
  <c r="K33" i="12"/>
  <c r="K32" i="12" s="1"/>
  <c r="O33" i="12"/>
  <c r="Q33" i="12"/>
  <c r="V33" i="12"/>
  <c r="G35" i="12"/>
  <c r="M35" i="12" s="1"/>
  <c r="I35" i="12"/>
  <c r="K35" i="12"/>
  <c r="O35" i="12"/>
  <c r="Q35" i="12"/>
  <c r="V35" i="12"/>
  <c r="G37" i="12"/>
  <c r="I37" i="12"/>
  <c r="K37" i="12"/>
  <c r="M37" i="12"/>
  <c r="O37" i="12"/>
  <c r="Q37" i="12"/>
  <c r="V37" i="12"/>
  <c r="G39" i="12"/>
  <c r="I39" i="12"/>
  <c r="K39" i="12"/>
  <c r="M39" i="12"/>
  <c r="O39" i="12"/>
  <c r="G40" i="12"/>
  <c r="I40" i="12"/>
  <c r="K40" i="12"/>
  <c r="M40" i="12"/>
  <c r="O40" i="12"/>
  <c r="Q40" i="12"/>
  <c r="Q39" i="12" s="1"/>
  <c r="V40" i="12"/>
  <c r="G42" i="12"/>
  <c r="I42" i="12"/>
  <c r="K42" i="12"/>
  <c r="M42" i="12"/>
  <c r="O42" i="12"/>
  <c r="Q42" i="12"/>
  <c r="V42" i="12"/>
  <c r="V39" i="12" s="1"/>
  <c r="G44" i="12"/>
  <c r="I44" i="12"/>
  <c r="K44" i="12"/>
  <c r="M44" i="12"/>
  <c r="O44" i="12"/>
  <c r="Q44" i="12"/>
  <c r="V44" i="12"/>
  <c r="AE47" i="12"/>
  <c r="I20" i="1"/>
  <c r="I19" i="1"/>
  <c r="I18" i="1"/>
  <c r="I17" i="1"/>
  <c r="I16" i="1"/>
  <c r="I56" i="1"/>
  <c r="J54" i="1" s="1"/>
  <c r="J55" i="1"/>
  <c r="F43" i="1"/>
  <c r="G23" i="1" s="1"/>
  <c r="H42" i="1"/>
  <c r="I42" i="1" s="1"/>
  <c r="H41" i="1"/>
  <c r="I41" i="1" s="1"/>
  <c r="H40" i="1"/>
  <c r="J53" i="1" l="1"/>
  <c r="J56" i="1"/>
  <c r="A26" i="1"/>
  <c r="G26" i="1"/>
  <c r="H39" i="1"/>
  <c r="I39" i="1" s="1"/>
  <c r="I43" i="1" s="1"/>
  <c r="J39" i="1" s="1"/>
  <c r="J43" i="1" s="1"/>
  <c r="A23" i="1"/>
  <c r="G28" i="1"/>
  <c r="M32" i="12"/>
  <c r="G8" i="12"/>
  <c r="M13" i="12"/>
  <c r="M8" i="12" s="1"/>
  <c r="H43" i="1"/>
  <c r="I21" i="1"/>
  <c r="J28" i="1"/>
  <c r="J26" i="1"/>
  <c r="G38" i="1"/>
  <c r="F38" i="1"/>
  <c r="J23" i="1"/>
  <c r="J24" i="1"/>
  <c r="J25" i="1"/>
  <c r="J27" i="1"/>
  <c r="E24" i="1"/>
  <c r="E26" i="1"/>
  <c r="J41" i="1" l="1"/>
  <c r="J42" i="1"/>
  <c r="G24" i="1"/>
  <c r="A27" i="1" s="1"/>
  <c r="A24" i="1"/>
  <c r="G29" i="1" l="1"/>
  <c r="G27" i="1" s="1"/>
  <c r="A29" i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Igor Maléř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<sst xmlns="http://schemas.openxmlformats.org/spreadsheetml/2006/main" count="323" uniqueCount="164">
  <si>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</si>
  <si>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</si>
  <si>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</si>
  <si>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</si>
  <si>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</si>
  <si>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</si>
  <si>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</si>
  <si>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</si>
  <si>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</si>
  <si>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</si>
  <si>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</si>
  <si>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</si>
  <si>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</si>
  <si>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</si>
  <si>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</si>
  <si>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</si>
  <si>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</si>
  <si>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</si>
  <si>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</si>
  <si>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</si>
  <si>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</si>
  <si>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</si>
  <si>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</si>
  <si>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</si>
  <si>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</si>
  <si>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</si>
  <si>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</si>
  <si>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</si>
  <si>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</si>
  <si>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</si>
  <si>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</si>
  <si>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</si>
  <si>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</si>
  <si>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</si>
  <si>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</si>
  <si>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</si>
  <si>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</si>
  <si>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</si>
  <si>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</si>
  <si>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</si>
  <si>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</si>
  <si>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</si>
  <si>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</si>
  <si>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_2_SO02_Ocel.kce_R1</t>
  </si>
  <si>
    <t>SO02 - Ocelové konstrukce</t>
  </si>
  <si>
    <t>D2</t>
  </si>
  <si>
    <t>SO 02 - Nová hala TaO</t>
  </si>
  <si>
    <t>Objekt:</t>
  </si>
  <si>
    <t>Rozpočet:</t>
  </si>
  <si>
    <t>11542-003-000_R1</t>
  </si>
  <si>
    <t>ALFAGEN ETAPA 1.</t>
  </si>
  <si>
    <t>HUTNÍ PROJEKT Frýdek-Místek a.s.</t>
  </si>
  <si>
    <t>28. října 1495</t>
  </si>
  <si>
    <t>Frýdek-Místek-Místek</t>
  </si>
  <si>
    <t>73801</t>
  </si>
  <si>
    <t>45193584</t>
  </si>
  <si>
    <t>CZ45193584</t>
  </si>
  <si>
    <t>9.1.2025</t>
  </si>
  <si>
    <t>Stavba</t>
  </si>
  <si>
    <t>Stavební objekt</t>
  </si>
  <si>
    <t>Celkem za stavbu</t>
  </si>
  <si>
    <t>CZK</t>
  </si>
  <si>
    <t>#POPS</t>
  </si>
  <si>
    <t>Popis stavby: 11542-003-000_R1 - ALFAGEN ETAPA 1.</t>
  </si>
  <si>
    <t>#POPO</t>
  </si>
  <si>
    <t>Popis objektu: D2 - SO 02 - Nová hala TaO</t>
  </si>
  <si>
    <t>#POPR</t>
  </si>
  <si>
    <t>Popis rozpočtu: _2_SO02_Ocel.kce_R1 - SO02 - Ocelové konstrukce</t>
  </si>
  <si>
    <t>Rekapitulace dílů</t>
  </si>
  <si>
    <t>Typ dílu</t>
  </si>
  <si>
    <t>M43</t>
  </si>
  <si>
    <t>Montáže ocelových konstrukcí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</si>
  <si>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</si>
  <si>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</si>
  <si>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</si>
  <si>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</si>
  <si>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</si>
  <si>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</si>
  <si>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</si>
  <si>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</si>
  <si>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</si>
  <si>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</si>
  <si>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</si>
  <si>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</si>
  <si>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</si>
  <si>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</si>
  <si>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</si>
  <si>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</si>
  <si>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</si>
  <si>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</si>
  <si>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</si>
  <si>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</si>
  <si>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</si>
  <si>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</si>
  <si>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</si>
  <si>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</si>
  <si>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</si>
  <si>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</si>
  <si>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</si>
  <si>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</si>
  <si>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</si>
  <si>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</si>
  <si>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</si>
  <si>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430510111R00</t>
  </si>
  <si>
    <t>Montáž průmyslové "OK" -  Loď haly I.</t>
  </si>
  <si>
    <t>kg</t>
  </si>
  <si>
    <t>Vlastní</t>
  </si>
  <si>
    <t>Indiv</t>
  </si>
  <si>
    <t>Práce</t>
  </si>
  <si>
    <t>Běžná</t>
  </si>
  <si>
    <t>POL1_</t>
  </si>
  <si>
    <t>celková hmotnost ocel.kcí viz výkaz materiálu : 231 206,00</t>
  </si>
  <si>
    <t>VV</t>
  </si>
  <si>
    <t>430510112R00</t>
  </si>
  <si>
    <t>Montáž průmyslové "OK" -  Loď haly II a III.</t>
  </si>
  <si>
    <t>celková hmotnost ocel.kcí viz výkaz materiálu : 715 183,00</t>
  </si>
  <si>
    <t>430510113R00</t>
  </si>
  <si>
    <t>Montáž průmyslové "OK" -  Loď haly IV.</t>
  </si>
  <si>
    <t>celková hmotnost ocel.kcí viz výkaz materiálu : 167 981,00</t>
  </si>
  <si>
    <t>430510114R00</t>
  </si>
  <si>
    <t>Montáž průmyslové "OK" -  Loď haly V a VI., přístavby</t>
  </si>
  <si>
    <t>celková hmotnost ocel.kcí viz výkaz materiálu : 733 218,00</t>
  </si>
  <si>
    <t>430995000R00</t>
  </si>
  <si>
    <t>Náklady na lešení a zdvihací mechanismy</t>
  </si>
  <si>
    <t>231 206+715 183+167 981+733 218</t>
  </si>
  <si>
    <t>430997000R00</t>
  </si>
  <si>
    <t>Náklady na "Dílenskou dokumentaci"</t>
  </si>
  <si>
    <t>DODAVKA OK1</t>
  </si>
  <si>
    <t>Dodávka ocelové konstrukce, včetně nátěru a dopravy - LOĎ HALY I., materiál S235 a S355</t>
  </si>
  <si>
    <t>Specifikace</t>
  </si>
  <si>
    <t>POL3_</t>
  </si>
  <si>
    <t>Stupeň korozní agresivity prostředí je C3 dle ČSN ISO 9223, ČSN ISO 9224, ČSN EN ISO 12944-2, životnost OK se předpokládá 20 let. Je navržena protikorozní ochrana nátěrovým systémem o celkové nominální tloušťce 160 µm dle ČSN EN ISO 12944 na povrch Sa2 1/2 připravený otrýskáním dle ČSN ISO 8504-2. Kompletní nátěrový systém bude proveden v dílně v barevném odstínu dle investora. Na stavbě se provede očištění poškozených ploch a tyto plochy se opatří kompletním nátěrem. Styčné plochy před provedením přípojů musí být očištěny a odmaštěny.</t>
  </si>
  <si>
    <t>POP</t>
  </si>
  <si>
    <t>DODAVKA OK2</t>
  </si>
  <si>
    <t>Dodávka ocelové konstrukce, včetně nátěru a dopravy - LOĎ HALY II a III., materiál S235 a S355</t>
  </si>
  <si>
    <t>DODAVKA OK3</t>
  </si>
  <si>
    <t>Dodávka ocelové konstrukce, včetně nátěru a dopravy - LOĎ HALY IV., materiál S235 a S355</t>
  </si>
  <si>
    <t>DODAVKA OK4</t>
  </si>
  <si>
    <t>Dodávka ocelové konstrukce, včetně nátěru a dopravy - LOĎ HALY V a VI., přístavby, materiál S235 a S355</t>
  </si>
  <si>
    <t>005121 R</t>
  </si>
  <si>
    <t>Zařízení staveniště</t>
  </si>
  <si>
    <t>Soubor</t>
  </si>
  <si>
    <t>RTS 24/ II</t>
  </si>
  <si>
    <t>VRN</t>
  </si>
  <si>
    <t>POL99_2</t>
  </si>
  <si>
    <t>Veškeré náklady spojené s vybudováním, provozem a odstraněním zařízení staveniště včetně bezpečnostních a hygienických opatření na staveništi.</t>
  </si>
  <si>
    <t>005122 R</t>
  </si>
  <si>
    <t>Provozní vlivy</t>
  </si>
  <si>
    <t>Náklady na ztížené podmínky provádění tam, kde jsou stavební práce zcela nebo zčásti omezovány provozem jiných osob. Jde zejména o zvýšené náklady související s omezením provozem v areálu objednatele nebo o náklady v důsledku nezbytného respektování stávající dopravy ovlivňující stavební práce.</t>
  </si>
  <si>
    <t>005123 R</t>
  </si>
  <si>
    <t>Územní vlivy</t>
  </si>
  <si>
    <t>Náklady na ztížené podmínky provádění tam, kde se vyskytují omezující vlivy konkrétního prostředí, které mají prokazatelný vliv na provádění stavebních prací.</t>
  </si>
  <si>
    <t>00511 R</t>
  </si>
  <si>
    <t xml:space="preserve">Geodetické práce </t>
  </si>
  <si>
    <t>Náklady na veškeré geodetické práce (vytýčení stáv.sítí a rozvodů, vytýčení a rozměření nového stavu, geodetické práce v průběhu výstavby, apod.)</t>
  </si>
  <si>
    <t>00523  R</t>
  </si>
  <si>
    <t>Zkoušky a revize</t>
  </si>
  <si>
    <t>Náklady zhotovitele, související s prováděním zkoušek a revizí předepsaných technickými normami nebo objednatelem a které jsou pro provedení díla nezbytné.</t>
  </si>
  <si>
    <t>005241010R</t>
  </si>
  <si>
    <t xml:space="preserve">Dokumentace skutečného provedení </t>
  </si>
  <si>
    <t>Náklady na vyhotovení dokumentace skutečného provedení stavby a její předání objednateli v požadované formě a požadovaném počtu. (Vyznačení změn do DPS).</t>
  </si>
  <si>
    <t>SUM</t>
  </si>
  <si>
    <t>END</t>
  </si>
  <si>
    <t>AL INVEST Břidličná, a.s.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</si>
</sst>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#,##0.00000"/>
  </numFmts>
  <fonts count="21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  <font>
      <b/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3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49" fontId="8" fillId="0" borderId="6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0" fillId="0" borderId="6" xfId="0" applyNumberFormat="1" applyBorder="1" applyAlignment="1">
      <alignment vertical="center" wrapText="1"/>
    </xf>
    <xf numFmtId="49" fontId="8" fillId="0" borderId="0" xfId="0" applyNumberFormat="1" applyFont="1" applyAlignment="1">
      <alignment horizontal="left" vertical="center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3" fillId="0" borderId="33" xfId="0" applyNumberFormat="1" applyFont="1" applyBorder="1" applyAlignment="1">
      <alignment horizontal="right" vertical="center" wrapText="1" shrinkToFit="1"/>
    </xf>
    <xf numFmtId="4" fontId="3" fillId="0" borderId="33" xfId="0" applyNumberFormat="1" applyFont="1" applyBorder="1" applyAlignment="1">
      <alignment horizontal="right"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8" fillId="0" borderId="31" xfId="0" applyNumberFormat="1" applyFont="1" applyBorder="1" applyAlignment="1">
      <alignment vertical="center"/>
    </xf>
    <xf numFmtId="4" fontId="8" fillId="0" borderId="33" xfId="0" applyNumberFormat="1" applyFont="1" applyBorder="1" applyAlignment="1">
      <alignment vertical="center" wrapText="1" shrinkToFit="1"/>
    </xf>
    <xf numFmtId="4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3" xfId="0" applyNumberFormat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28" xfId="0" applyFont="1" applyFill="1" applyBorder="1" applyAlignment="1">
      <alignment horizontal="center" vertical="center" wrapText="1"/>
    </xf>
    <xf numFmtId="0" fontId="15" fillId="5" borderId="29" xfId="0" applyFont="1" applyFill="1" applyBorder="1" applyAlignment="1">
      <alignment horizontal="center" vertical="center" wrapText="1"/>
    </xf>
    <xf numFmtId="0" fontId="15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0" fontId="7" fillId="3" borderId="34" xfId="0" applyFont="1" applyFill="1" applyBorder="1" applyAlignment="1">
      <alignment vertical="center"/>
    </xf>
    <xf numFmtId="0" fontId="7" fillId="3" borderId="34" xfId="0" applyFont="1" applyFill="1" applyBorder="1" applyAlignment="1">
      <alignment vertical="center" wrapText="1"/>
    </xf>
    <xf numFmtId="0" fontId="7" fillId="3" borderId="35" xfId="0" applyFont="1" applyFill="1" applyBorder="1" applyAlignment="1">
      <alignment vertical="center" wrapText="1"/>
    </xf>
    <xf numFmtId="164" fontId="7" fillId="0" borderId="33" xfId="0" applyNumberFormat="1" applyFont="1" applyBorder="1" applyAlignment="1">
      <alignment vertical="center"/>
    </xf>
    <xf numFmtId="164" fontId="7" fillId="3" borderId="37" xfId="0" applyNumberFormat="1" applyFont="1" applyFill="1" applyBorder="1" applyAlignment="1">
      <alignment vertical="center"/>
    </xf>
    <xf numFmtId="164" fontId="0" fillId="0" borderId="0" xfId="0" applyNumberFormat="1"/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7" xfId="0" applyNumberFormat="1" applyFont="1" applyFill="1" applyBorder="1" applyAlignment="1">
      <alignment horizontal="center" vertical="center"/>
    </xf>
    <xf numFmtId="4" fontId="7" fillId="3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165" fontId="16" fillId="0" borderId="0" xfId="0" applyNumberFormat="1" applyFont="1" applyBorder="1" applyAlignment="1">
      <alignment vertical="top" shrinkToFit="1"/>
    </xf>
    <xf numFmtId="4" fontId="16" fillId="0" borderId="0" xfId="0" applyNumberFormat="1" applyFont="1" applyBorder="1" applyAlignment="1">
      <alignment vertical="top" shrinkToFit="1"/>
    </xf>
    <xf numFmtId="165" fontId="17" fillId="0" borderId="0" xfId="0" applyNumberFormat="1" applyFont="1" applyBorder="1" applyAlignment="1">
      <alignment horizontal="center" vertical="top" wrapText="1" shrinkToFit="1"/>
    </xf>
    <xf numFmtId="165" fontId="17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5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8" xfId="0" applyNumberFormat="1" applyFont="1" applyFill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5" fontId="16" fillId="0" borderId="40" xfId="0" applyNumberFormat="1" applyFont="1" applyBorder="1" applyAlignment="1">
      <alignment vertical="top" shrinkToFit="1"/>
    </xf>
    <xf numFmtId="4" fontId="16" fillId="4" borderId="40" xfId="0" applyNumberFormat="1" applyFont="1" applyFill="1" applyBorder="1" applyAlignment="1" applyProtection="1">
      <alignment vertical="top" shrinkToFit="1"/>
      <protection locked="0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0" fontId="16" fillId="0" borderId="42" xfId="0" applyFont="1" applyBorder="1" applyAlignment="1">
      <alignment vertical="top"/>
    </xf>
    <xf numFmtId="49" fontId="16" fillId="0" borderId="43" xfId="0" applyNumberFormat="1" applyFont="1" applyBorder="1" applyAlignment="1">
      <alignment vertical="top"/>
    </xf>
    <xf numFmtId="0" fontId="16" fillId="0" borderId="43" xfId="0" applyFont="1" applyBorder="1" applyAlignment="1">
      <alignment horizontal="center" vertical="top" shrinkToFit="1"/>
    </xf>
    <xf numFmtId="165" fontId="16" fillId="0" borderId="43" xfId="0" applyNumberFormat="1" applyFont="1" applyBorder="1" applyAlignment="1">
      <alignment vertical="top" shrinkToFit="1"/>
    </xf>
    <xf numFmtId="4" fontId="16" fillId="4" borderId="43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4" fontId="16" fillId="0" borderId="44" xfId="0" applyNumberFormat="1" applyFont="1" applyBorder="1" applyAlignment="1">
      <alignment vertical="top" shrinkToFit="1"/>
    </xf>
    <xf numFmtId="0" fontId="19" fillId="0" borderId="0" xfId="0" applyNumberFormat="1" applyFont="1" applyAlignment="1">
      <alignment wrapText="1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165" fontId="17" fillId="0" borderId="0" xfId="0" quotePrefix="1" applyNumberFormat="1" applyFont="1" applyBorder="1" applyAlignment="1">
      <alignment horizontal="left" vertical="top" wrapText="1"/>
    </xf>
    <xf numFmtId="49" fontId="16" fillId="0" borderId="43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49" fontId="20" fillId="3" borderId="0" xfId="0" applyNumberFormat="1" applyFont="1" applyFill="1" applyAlignment="1">
      <alignment horizontal="left" vertical="center" wrapText="1"/>
    </xf>
    <xf numFmtId="49" fontId="20" fillId="3" borderId="6" xfId="0" applyNumberFormat="1" applyFont="1" applyFill="1" applyBorder="1" applyAlignment="1">
      <alignment horizontal="left" vertical="center" wrapText="1"/>
    </xf>
    <xf numFmtId="49" fontId="16" fillId="0" borderId="12" xfId="0" applyNumberFormat="1" applyFont="1" applyBorder="1" applyAlignment="1">
      <alignment vertical="center"/>
    </xf>
    <xf numFmtId="49" fontId="16" fillId="3" borderId="12" xfId="0" applyNumberFormat="1" applyFont="1" applyFill="1" applyBorder="1" applyAlignment="1">
      <alignment vertical="center" wrapText="1"/>
    </xf>
    <xf numFmtId="0" fontId="3" fillId="2" borderId="0" xfId="0" applyFont="1" applyFill="1" applyAlignment="1">
      <alignment horizontal="left" wrapText="1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4" fontId="0" fillId="0" borderId="32" xfId="0" applyNumberFormat="1" applyBorder="1" applyAlignment="1">
      <alignment vertical="center" wrapText="1"/>
    </xf>
    <xf numFmtId="4" fontId="8" fillId="0" borderId="32" xfId="0" applyNumberFormat="1" applyFont="1" applyBorder="1" applyAlignment="1">
      <alignment vertical="center" wrapTex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0" fillId="3" borderId="36" xfId="0" applyNumberFormat="1" applyFill="1" applyBorder="1" applyAlignment="1">
      <alignment vertical="center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8" fillId="4" borderId="0" xfId="0" applyFont="1" applyFill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18" fillId="0" borderId="18" xfId="0" applyNumberFormat="1" applyFont="1" applyBorder="1" applyAlignment="1">
      <alignment horizontal="left" vertical="top" wrapText="1"/>
    </xf>
    <xf numFmtId="0" fontId="18" fillId="0" borderId="18" xfId="0" applyNumberFormat="1" applyFont="1" applyBorder="1" applyAlignment="1">
      <alignment vertical="top" wrapText="1"/>
    </xf>
    <xf numFmtId="0" fontId="6" fillId="0" borderId="0" xfId="0" applyFont="1" applyAlignment="1">
      <alignment horizontal="center"/>
    </xf>
    <xf numFmtId="49" fontId="8" fillId="0" borderId="12" xfId="0" applyNumberFormat="1" applyFont="1" applyBorder="1" applyAlignment="1">
      <alignment vertical="center"/>
    </xf>
    <xf numFmtId="0" fontId="8" fillId="0" borderId="12" xfId="0" applyFont="1" applyBorder="1" applyAlignment="1">
      <alignment vertical="center"/>
    </xf>
    <xf numFmtId="0" fontId="8" fillId="0" borderId="22" xfId="0" applyFont="1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externalLink" Target="externalLinks/externalLink1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O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G2"/>
  <sheetViews>
    <sheetView workbookViewId="0">
      <selection activeCell="A2" sqref="A2:G2"/>
    </sheetView>
  </sheetViews>
  <sheetFormatPr defaultRowHeight="12.85" x14ac:dyDescent="0.2"/>
  <sheetData>
    <row r="1" spans="1:7" x14ac:dyDescent="0.2">
      <c r="A1" s="21" t="s">
        <v>38</v>
      </c>
    </row>
    <row r="2" spans="1:7" ht="57.75" customHeight="1" x14ac:dyDescent="0.2">
      <c r="A2" s="194" t="s">
        <v>39</v>
      </c>
      <c r="B2" s="194"/>
      <c r="C2" s="194"/>
      <c r="D2" s="194"/>
      <c r="E2" s="194"/>
      <c r="F2" s="194"/>
      <c r="G2" s="194"/>
    </row>
  </sheetData>
  <sheetProtection password="E813" sheet="1" formatRows="0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59"/>
  <sheetViews>
    <sheetView showGridLines="0" tabSelected="1" topLeftCell="B1" zoomScaleNormal="100" zoomScaleSheetLayoutView="75" workbookViewId="0">
      <selection activeCell="B1" sqref="B1:J1"/>
    </sheetView>
  </sheetViews>
  <sheetFormatPr defaultColWidth="9" defaultRowHeight="12.85" x14ac:dyDescent="0.2"/>
  <cols>
    <col min="1" max="1" width="8.375" hidden="1" customWidth="1"/>
    <col min="2" max="2" width="13.375" customWidth="1"/>
    <col min="3" max="3" width="7.375" style="51" customWidth="1"/>
    <col min="4" max="4" width="13" style="51" customWidth="1"/>
    <col min="5" max="5" width="9.75" style="51" customWidth="1"/>
    <col min="6" max="6" width="11.75" customWidth="1"/>
    <col min="7" max="9" width="13" customWidth="1"/>
    <col min="10" max="10" width="5.625" customWidth="1"/>
    <col min="11" max="11" width="4.25" customWidth="1"/>
    <col min="12" max="15" width="10.75" customWidth="1"/>
  </cols>
  <sheetData>
    <row r="1" spans="1:15" ht="33.700000000000003" customHeight="1" x14ac:dyDescent="0.2">
      <c r="A1" s="47" t="s">
        <v>36</v>
      </c>
      <c r="B1" s="230" t="s">
        <v>41</v>
      </c>
      <c r="C1" s="231"/>
      <c r="D1" s="231"/>
      <c r="E1" s="231"/>
      <c r="F1" s="231"/>
      <c r="G1" s="231"/>
      <c r="H1" s="231"/>
      <c r="I1" s="231"/>
      <c r="J1" s="232"/>
    </row>
    <row r="2" spans="1:15" ht="36" customHeight="1" x14ac:dyDescent="0.2">
      <c r="A2" s="2"/>
      <c r="B2" s="77" t="s">
        <v>22</v>
      </c>
      <c r="C2" s="78"/>
      <c r="D2" s="190" t="s">
        <v>49</v>
      </c>
      <c r="E2" s="236" t="s">
        <v>50</v>
      </c>
      <c r="F2" s="237"/>
      <c r="G2" s="237"/>
      <c r="H2" s="237"/>
      <c r="I2" s="237"/>
      <c r="J2" s="238"/>
      <c r="O2" s="1"/>
    </row>
    <row r="3" spans="1:15" ht="27.1" customHeight="1" x14ac:dyDescent="0.2">
      <c r="A3" s="2"/>
      <c r="B3" s="79" t="s">
        <v>47</v>
      </c>
      <c r="C3" s="78"/>
      <c r="D3" s="80" t="s">
        <v>45</v>
      </c>
      <c r="E3" s="239" t="s">
        <v>46</v>
      </c>
      <c r="F3" s="240"/>
      <c r="G3" s="240"/>
      <c r="H3" s="240"/>
      <c r="I3" s="240"/>
      <c r="J3" s="241"/>
    </row>
    <row r="4" spans="1:15" ht="23.2" customHeight="1" x14ac:dyDescent="0.2">
      <c r="A4" s="74">
        <v>3464570</v>
      </c>
      <c r="B4" s="81" t="s">
        <v>48</v>
      </c>
      <c r="C4" s="82"/>
      <c r="D4" s="191" t="s">
        <v>43</v>
      </c>
      <c r="E4" s="219" t="s">
        <v>44</v>
      </c>
      <c r="F4" s="220"/>
      <c r="G4" s="220"/>
      <c r="H4" s="220"/>
      <c r="I4" s="220"/>
      <c r="J4" s="221"/>
    </row>
    <row r="5" spans="1:15" ht="24.1" customHeight="1" x14ac:dyDescent="0.2">
      <c r="A5" s="2"/>
      <c r="B5" s="31" t="s">
        <v>42</v>
      </c>
      <c r="D5" s="224" t="s">
        <v>163</v>
      </c>
      <c r="E5" s="225"/>
      <c r="F5" s="225"/>
      <c r="G5" s="225"/>
      <c r="H5" s="18" t="s">
        <v>40</v>
      </c>
      <c r="I5" s="22"/>
      <c r="J5" s="8"/>
    </row>
    <row r="6" spans="1:15" ht="15.7" customHeight="1" x14ac:dyDescent="0.2">
      <c r="A6" s="2"/>
      <c r="B6" s="28"/>
      <c r="C6" s="54"/>
      <c r="D6" s="226"/>
      <c r="E6" s="227"/>
      <c r="F6" s="227"/>
      <c r="G6" s="227"/>
      <c r="H6" s="18" t="s">
        <v>34</v>
      </c>
      <c r="I6" s="22"/>
      <c r="J6" s="8"/>
    </row>
    <row r="7" spans="1:15" ht="15.7" customHeight="1" x14ac:dyDescent="0.2">
      <c r="A7" s="2"/>
      <c r="B7" s="29"/>
      <c r="C7" s="55"/>
      <c r="D7" s="52"/>
      <c r="E7" s="228"/>
      <c r="F7" s="229"/>
      <c r="G7" s="229"/>
      <c r="H7" s="24"/>
      <c r="I7" s="23"/>
      <c r="J7" s="34"/>
    </row>
    <row r="8" spans="1:15" ht="24.1" hidden="1" customHeight="1" x14ac:dyDescent="0.2">
      <c r="A8" s="2"/>
      <c r="B8" s="31" t="s">
        <v>20</v>
      </c>
      <c r="D8" s="76" t="s">
        <v>51</v>
      </c>
      <c r="H8" s="18" t="s">
        <v>40</v>
      </c>
      <c r="I8" s="84" t="s">
        <v>55</v>
      </c>
      <c r="J8" s="8"/>
    </row>
    <row r="9" spans="1:15" ht="15.7" hidden="1" customHeight="1" x14ac:dyDescent="0.2">
      <c r="A9" s="2"/>
      <c r="B9" s="2"/>
      <c r="D9" s="76" t="s">
        <v>52</v>
      </c>
      <c r="H9" s="18" t="s">
        <v>34</v>
      </c>
      <c r="I9" s="84" t="s">
        <v>56</v>
      </c>
      <c r="J9" s="8"/>
    </row>
    <row r="10" spans="1:15" ht="15.7" hidden="1" customHeight="1" x14ac:dyDescent="0.2">
      <c r="A10" s="2"/>
      <c r="B10" s="35"/>
      <c r="C10" s="55"/>
      <c r="D10" s="75" t="s">
        <v>54</v>
      </c>
      <c r="E10" s="83" t="s">
        <v>53</v>
      </c>
      <c r="F10" s="24"/>
      <c r="G10" s="14"/>
      <c r="H10" s="14"/>
      <c r="I10" s="36"/>
      <c r="J10" s="34"/>
    </row>
    <row r="11" spans="1:15" ht="24.1" customHeight="1" x14ac:dyDescent="0.2">
      <c r="A11" s="2"/>
      <c r="B11" s="31" t="s">
        <v>19</v>
      </c>
      <c r="D11" s="243"/>
      <c r="E11" s="243"/>
      <c r="F11" s="243"/>
      <c r="G11" s="243"/>
      <c r="H11" s="18" t="s">
        <v>40</v>
      </c>
      <c r="I11" s="86"/>
      <c r="J11" s="8"/>
    </row>
    <row r="12" spans="1:15" ht="15.7" customHeight="1" x14ac:dyDescent="0.2">
      <c r="A12" s="2"/>
      <c r="B12" s="28"/>
      <c r="C12" s="54"/>
      <c r="D12" s="218"/>
      <c r="E12" s="218"/>
      <c r="F12" s="218"/>
      <c r="G12" s="218"/>
      <c r="H12" s="18" t="s">
        <v>34</v>
      </c>
      <c r="I12" s="86"/>
      <c r="J12" s="8"/>
    </row>
    <row r="13" spans="1:15" ht="15.7" customHeight="1" x14ac:dyDescent="0.2">
      <c r="A13" s="2"/>
      <c r="B13" s="29"/>
      <c r="C13" s="55"/>
      <c r="D13" s="85"/>
      <c r="E13" s="222"/>
      <c r="F13" s="223"/>
      <c r="G13" s="223"/>
      <c r="H13" s="19"/>
      <c r="I13" s="23"/>
      <c r="J13" s="34"/>
    </row>
    <row r="14" spans="1:15" ht="24.1" customHeight="1" x14ac:dyDescent="0.2">
      <c r="A14" s="2"/>
      <c r="B14" s="43" t="s">
        <v>21</v>
      </c>
      <c r="C14" s="56"/>
      <c r="D14" s="57"/>
      <c r="E14" s="58"/>
      <c r="F14" s="44"/>
      <c r="G14" s="44"/>
      <c r="H14" s="45"/>
      <c r="I14" s="44"/>
      <c r="J14" s="46"/>
    </row>
    <row r="15" spans="1:15" ht="32.299999999999997" customHeight="1" x14ac:dyDescent="0.2">
      <c r="A15" s="2"/>
      <c r="B15" s="35" t="s">
        <v>32</v>
      </c>
      <c r="C15" s="59"/>
      <c r="D15" s="53"/>
      <c r="E15" s="242"/>
      <c r="F15" s="242"/>
      <c r="G15" s="244"/>
      <c r="H15" s="244"/>
      <c r="I15" s="244" t="s">
        <v>29</v>
      </c>
      <c r="J15" s="245"/>
    </row>
    <row r="16" spans="1:15" ht="23.2" customHeight="1" x14ac:dyDescent="0.2">
      <c r="A16" s="139" t="s">
        <v>24</v>
      </c>
      <c r="B16" s="38" t="s">
        <v>24</v>
      </c>
      <c r="C16" s="60"/>
      <c r="D16" s="61"/>
      <c r="E16" s="207"/>
      <c r="F16" s="208"/>
      <c r="G16" s="207"/>
      <c r="H16" s="208"/>
      <c r="I16" s="207">
        <f>SUMIF(F53:F55,A16,I53:I55)+SUMIF(F53:F55,"PSU",I53:I55)</f>
        <v>0</v>
      </c>
      <c r="J16" s="209"/>
    </row>
    <row r="17" spans="1:10" ht="23.2" customHeight="1" x14ac:dyDescent="0.2">
      <c r="A17" s="139" t="s">
        <v>25</v>
      </c>
      <c r="B17" s="38" t="s">
        <v>25</v>
      </c>
      <c r="C17" s="60"/>
      <c r="D17" s="61"/>
      <c r="E17" s="207"/>
      <c r="F17" s="208"/>
      <c r="G17" s="207"/>
      <c r="H17" s="208"/>
      <c r="I17" s="207">
        <f>SUMIF(F53:F55,A17,I53:I55)</f>
        <v>0</v>
      </c>
      <c r="J17" s="209"/>
    </row>
    <row r="18" spans="1:10" ht="23.2" customHeight="1" x14ac:dyDescent="0.2">
      <c r="A18" s="139" t="s">
        <v>26</v>
      </c>
      <c r="B18" s="38" t="s">
        <v>26</v>
      </c>
      <c r="C18" s="60"/>
      <c r="D18" s="61"/>
      <c r="E18" s="207"/>
      <c r="F18" s="208"/>
      <c r="G18" s="207"/>
      <c r="H18" s="208"/>
      <c r="I18" s="207">
        <f>SUMIF(F53:F55,A18,I53:I55)</f>
        <v>0</v>
      </c>
      <c r="J18" s="209"/>
    </row>
    <row r="19" spans="1:10" ht="23.2" customHeight="1" x14ac:dyDescent="0.2">
      <c r="A19" s="139" t="s">
        <v>72</v>
      </c>
      <c r="B19" s="38" t="s">
        <v>27</v>
      </c>
      <c r="C19" s="60"/>
      <c r="D19" s="61"/>
      <c r="E19" s="207"/>
      <c r="F19" s="208"/>
      <c r="G19" s="207"/>
      <c r="H19" s="208"/>
      <c r="I19" s="207">
        <f>SUMIF(F53:F55,A19,I53:I55)</f>
        <v>0</v>
      </c>
      <c r="J19" s="209"/>
    </row>
    <row r="20" spans="1:10" ht="23.2" customHeight="1" x14ac:dyDescent="0.2">
      <c r="A20" s="139" t="s">
        <v>73</v>
      </c>
      <c r="B20" s="38" t="s">
        <v>28</v>
      </c>
      <c r="C20" s="60"/>
      <c r="D20" s="61"/>
      <c r="E20" s="207"/>
      <c r="F20" s="208"/>
      <c r="G20" s="207"/>
      <c r="H20" s="208"/>
      <c r="I20" s="207">
        <f>SUMIF(F53:F55,A20,I53:I55)</f>
        <v>0</v>
      </c>
      <c r="J20" s="209"/>
    </row>
    <row r="21" spans="1:10" ht="23.2" customHeight="1" x14ac:dyDescent="0.2">
      <c r="A21" s="2"/>
      <c r="B21" s="48" t="s">
        <v>29</v>
      </c>
      <c r="C21" s="62"/>
      <c r="D21" s="63"/>
      <c r="E21" s="210"/>
      <c r="F21" s="246"/>
      <c r="G21" s="210"/>
      <c r="H21" s="246"/>
      <c r="I21" s="210">
        <f>SUM(I16:J20)</f>
        <v>0</v>
      </c>
      <c r="J21" s="211"/>
    </row>
    <row r="22" spans="1:10" ht="33" customHeight="1" x14ac:dyDescent="0.2">
      <c r="A22" s="2"/>
      <c r="B22" s="42" t="s">
        <v>33</v>
      </c>
      <c r="C22" s="60"/>
      <c r="D22" s="61"/>
      <c r="E22" s="64"/>
      <c r="F22" s="39"/>
      <c r="G22" s="33"/>
      <c r="H22" s="33"/>
      <c r="I22" s="33"/>
      <c r="J22" s="40"/>
    </row>
    <row r="23" spans="1:10" ht="23.2" customHeight="1" x14ac:dyDescent="0.2">
      <c r="A23" s="2">
        <f>ZakladDPHSni*SazbaDPH1/100</f>
        <v>0</v>
      </c>
      <c r="B23" s="38" t="s">
        <v>12</v>
      </c>
      <c r="C23" s="60"/>
      <c r="D23" s="61"/>
      <c r="E23" s="65">
        <v>12</v>
      </c>
      <c r="F23" s="39" t="s">
        <v>0</v>
      </c>
      <c r="G23" s="205">
        <f>ZakladDPHSniVypocet</f>
        <v>0</v>
      </c>
      <c r="H23" s="206"/>
      <c r="I23" s="206"/>
      <c r="J23" s="40" t="str">
        <f t="shared" ref="J23:J28" si="0">Mena</f>
        <v>CZK</v>
      </c>
    </row>
    <row r="24" spans="1:10" ht="23.2" customHeight="1" x14ac:dyDescent="0.2">
      <c r="A24" s="2">
        <f>(A23-INT(A23))*100</f>
        <v>0</v>
      </c>
      <c r="B24" s="38" t="s">
        <v>13</v>
      </c>
      <c r="C24" s="60"/>
      <c r="D24" s="61"/>
      <c r="E24" s="65">
        <f>SazbaDPH1</f>
        <v>12</v>
      </c>
      <c r="F24" s="39" t="s">
        <v>0</v>
      </c>
      <c r="G24" s="203">
        <f>A23</f>
        <v>0</v>
      </c>
      <c r="H24" s="204"/>
      <c r="I24" s="204"/>
      <c r="J24" s="40" t="str">
        <f t="shared" si="0"/>
        <v>CZK</v>
      </c>
    </row>
    <row r="25" spans="1:10" ht="23.2" customHeight="1" x14ac:dyDescent="0.2">
      <c r="A25" s="2">
        <f>ZakladDPHZakl*SazbaDPH2/100</f>
        <v>0</v>
      </c>
      <c r="B25" s="38" t="s">
        <v>14</v>
      </c>
      <c r="C25" s="60"/>
      <c r="D25" s="61"/>
      <c r="E25" s="65">
        <v>21</v>
      </c>
      <c r="F25" s="39" t="s">
        <v>0</v>
      </c>
      <c r="G25" s="205">
        <f>ZakladDPHZaklVypocet</f>
        <v>0</v>
      </c>
      <c r="H25" s="206"/>
      <c r="I25" s="206"/>
      <c r="J25" s="40" t="str">
        <f t="shared" si="0"/>
        <v>CZK</v>
      </c>
    </row>
    <row r="26" spans="1:10" ht="23.2" customHeight="1" x14ac:dyDescent="0.2">
      <c r="A26" s="2">
        <f>(A25-INT(A25))*100</f>
        <v>0</v>
      </c>
      <c r="B26" s="32" t="s">
        <v>15</v>
      </c>
      <c r="C26" s="66"/>
      <c r="D26" s="53"/>
      <c r="E26" s="67">
        <f>SazbaDPH2</f>
        <v>21</v>
      </c>
      <c r="F26" s="30" t="s">
        <v>0</v>
      </c>
      <c r="G26" s="233">
        <f>A25</f>
        <v>0</v>
      </c>
      <c r="H26" s="234"/>
      <c r="I26" s="234"/>
      <c r="J26" s="37" t="str">
        <f t="shared" si="0"/>
        <v>CZK</v>
      </c>
    </row>
    <row r="27" spans="1:10" ht="23.2" customHeight="1" thickBot="1" x14ac:dyDescent="0.25">
      <c r="A27" s="2">
        <f>ZakladDPHSni+DPHSni+ZakladDPHZakl+DPHZakl</f>
        <v>0</v>
      </c>
      <c r="B27" s="31" t="s">
        <v>4</v>
      </c>
      <c r="C27" s="68"/>
      <c r="D27" s="69"/>
      <c r="E27" s="68"/>
      <c r="F27" s="16"/>
      <c r="G27" s="235">
        <f>CenaCelkem-(ZakladDPHSni+DPHSni+ZakladDPHZakl+DPHZakl)</f>
        <v>0</v>
      </c>
      <c r="H27" s="235"/>
      <c r="I27" s="235"/>
      <c r="J27" s="41" t="str">
        <f t="shared" si="0"/>
        <v>CZK</v>
      </c>
    </row>
    <row r="28" spans="1:10" ht="27.8" hidden="1" customHeight="1" thickBot="1" x14ac:dyDescent="0.25">
      <c r="A28" s="2"/>
      <c r="B28" s="112" t="s">
        <v>23</v>
      </c>
      <c r="C28" s="113"/>
      <c r="D28" s="113"/>
      <c r="E28" s="114"/>
      <c r="F28" s="115"/>
      <c r="G28" s="213">
        <f>ZakladDPHSniVypocet+ZakladDPHZaklVypocet</f>
        <v>0</v>
      </c>
      <c r="H28" s="213"/>
      <c r="I28" s="213"/>
      <c r="J28" s="116" t="str">
        <f t="shared" si="0"/>
        <v>CZK</v>
      </c>
    </row>
    <row r="29" spans="1:10" ht="27.8" customHeight="1" thickBot="1" x14ac:dyDescent="0.25">
      <c r="A29" s="2">
        <f>(A27-INT(A27))*100</f>
        <v>0</v>
      </c>
      <c r="B29" s="112" t="s">
        <v>35</v>
      </c>
      <c r="C29" s="117"/>
      <c r="D29" s="117"/>
      <c r="E29" s="117"/>
      <c r="F29" s="118"/>
      <c r="G29" s="212">
        <f>A27</f>
        <v>0</v>
      </c>
      <c r="H29" s="212"/>
      <c r="I29" s="212"/>
      <c r="J29" s="119" t="s">
        <v>61</v>
      </c>
    </row>
    <row r="30" spans="1:10" ht="12.85" customHeight="1" x14ac:dyDescent="0.2">
      <c r="A30" s="2"/>
      <c r="B30" s="2"/>
      <c r="J30" s="9"/>
    </row>
    <row r="31" spans="1:10" ht="29.95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0" t="s">
        <v>11</v>
      </c>
      <c r="D32" s="71"/>
      <c r="E32" s="71"/>
      <c r="F32" s="15" t="s">
        <v>10</v>
      </c>
      <c r="G32" s="26"/>
      <c r="H32" s="27" t="s">
        <v>57</v>
      </c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2"/>
      <c r="D34" s="214"/>
      <c r="E34" s="215"/>
      <c r="G34" s="216"/>
      <c r="H34" s="217"/>
      <c r="I34" s="217"/>
      <c r="J34" s="25"/>
    </row>
    <row r="35" spans="1:10" ht="12.85" customHeight="1" x14ac:dyDescent="0.2">
      <c r="A35" s="2"/>
      <c r="B35" s="2"/>
      <c r="D35" s="202" t="s">
        <v>2</v>
      </c>
      <c r="E35" s="202"/>
      <c r="H35" s="10" t="s">
        <v>3</v>
      </c>
      <c r="J35" s="9"/>
    </row>
    <row r="36" spans="1:10" ht="13.55" customHeight="1" thickBot="1" x14ac:dyDescent="0.25">
      <c r="A36" s="11"/>
      <c r="B36" s="11"/>
      <c r="C36" s="73"/>
      <c r="D36" s="73"/>
      <c r="E36" s="73"/>
      <c r="F36" s="12"/>
      <c r="G36" s="12"/>
      <c r="H36" s="12"/>
      <c r="I36" s="12"/>
      <c r="J36" s="13"/>
    </row>
    <row r="37" spans="1:10" ht="27.1" hidden="1" customHeight="1" x14ac:dyDescent="0.2">
      <c r="B37" s="89" t="s">
        <v>16</v>
      </c>
      <c r="C37" s="90"/>
      <c r="D37" s="90"/>
      <c r="E37" s="90"/>
      <c r="F37" s="91"/>
      <c r="G37" s="91"/>
      <c r="H37" s="91"/>
      <c r="I37" s="91"/>
      <c r="J37" s="92"/>
    </row>
    <row r="38" spans="1:10" ht="25.5" hidden="1" customHeight="1" x14ac:dyDescent="0.2">
      <c r="A38" s="88" t="s">
        <v>37</v>
      </c>
      <c r="B38" s="93" t="s">
        <v>17</v>
      </c>
      <c r="C38" s="94" t="s">
        <v>5</v>
      </c>
      <c r="D38" s="94"/>
      <c r="E38" s="94"/>
      <c r="F38" s="95" t="str">
        <f>B23</f>
        <v>Základ pro sníženou DPH</v>
      </c>
      <c r="G38" s="95" t="str">
        <f>B25</f>
        <v>Základ pro základní DPH</v>
      </c>
      <c r="H38" s="96" t="s">
        <v>18</v>
      </c>
      <c r="I38" s="96" t="s">
        <v>1</v>
      </c>
      <c r="J38" s="97" t="s">
        <v>0</v>
      </c>
    </row>
    <row r="39" spans="1:10" ht="25.5" hidden="1" customHeight="1" x14ac:dyDescent="0.2">
      <c r="A39" s="88">
        <v>1</v>
      </c>
      <c r="B39" s="98" t="s">
        <v>58</v>
      </c>
      <c r="C39" s="197"/>
      <c r="D39" s="197"/>
      <c r="E39" s="197"/>
      <c r="F39" s="99">
        <f>'D2 _2_SO02_Ocel.kce_R1 Pol'!AE47</f>
        <v>0</v>
      </c>
      <c r="G39" s="100">
        <f>'D2 _2_SO02_Ocel.kce_R1 Pol'!AF47</f>
        <v>0</v>
      </c>
      <c r="H39" s="101">
        <f>(F39*SazbaDPH1/100)+(G39*SazbaDPH2/100)</f>
        <v>0</v>
      </c>
      <c r="I39" s="101">
        <f>F39+G39+H39</f>
        <v>0</v>
      </c>
      <c r="J39" s="102" t="str">
        <f>IF(CenaCelkemVypocet=0,"",I39/CenaCelkemVypocet*100)</f>
        <v/>
      </c>
    </row>
    <row r="40" spans="1:10" ht="25.5" hidden="1" customHeight="1" x14ac:dyDescent="0.2">
      <c r="A40" s="88">
        <v>2</v>
      </c>
      <c r="B40" s="103"/>
      <c r="C40" s="198" t="s">
        <v>59</v>
      </c>
      <c r="D40" s="198"/>
      <c r="E40" s="198"/>
      <c r="F40" s="104"/>
      <c r="G40" s="105"/>
      <c r="H40" s="105">
        <f>(F40*SazbaDPH1/100)+(G40*SazbaDPH2/100)</f>
        <v>0</v>
      </c>
      <c r="I40" s="105"/>
      <c r="J40" s="106"/>
    </row>
    <row r="41" spans="1:10" ht="25.5" hidden="1" customHeight="1" x14ac:dyDescent="0.2">
      <c r="A41" s="88">
        <v>2</v>
      </c>
      <c r="B41" s="103" t="s">
        <v>45</v>
      </c>
      <c r="C41" s="198" t="s">
        <v>46</v>
      </c>
      <c r="D41" s="198"/>
      <c r="E41" s="198"/>
      <c r="F41" s="104">
        <f>'D2 _2_SO02_Ocel.kce_R1 Pol'!AE47</f>
        <v>0</v>
      </c>
      <c r="G41" s="105">
        <f>'D2 _2_SO02_Ocel.kce_R1 Pol'!AF47</f>
        <v>0</v>
      </c>
      <c r="H41" s="105">
        <f>(F41*SazbaDPH1/100)+(G41*SazbaDPH2/100)</f>
        <v>0</v>
      </c>
      <c r="I41" s="105">
        <f>F41+G41+H41</f>
        <v>0</v>
      </c>
      <c r="J41" s="106" t="str">
        <f>IF(CenaCelkemVypocet=0,"",I41/CenaCelkemVypocet*100)</f>
        <v/>
      </c>
    </row>
    <row r="42" spans="1:10" ht="25.5" hidden="1" customHeight="1" x14ac:dyDescent="0.2">
      <c r="A42" s="88">
        <v>3</v>
      </c>
      <c r="B42" s="107" t="s">
        <v>43</v>
      </c>
      <c r="C42" s="197" t="s">
        <v>44</v>
      </c>
      <c r="D42" s="197"/>
      <c r="E42" s="197"/>
      <c r="F42" s="108">
        <f>'D2 _2_SO02_Ocel.kce_R1 Pol'!AE47</f>
        <v>0</v>
      </c>
      <c r="G42" s="101">
        <f>'D2 _2_SO02_Ocel.kce_R1 Pol'!AF47</f>
        <v>0</v>
      </c>
      <c r="H42" s="101">
        <f>(F42*SazbaDPH1/100)+(G42*SazbaDPH2/100)</f>
        <v>0</v>
      </c>
      <c r="I42" s="101">
        <f>F42+G42+H42</f>
        <v>0</v>
      </c>
      <c r="J42" s="102" t="str">
        <f>IF(CenaCelkemVypocet=0,"",I42/CenaCelkemVypocet*100)</f>
        <v/>
      </c>
    </row>
    <row r="43" spans="1:10" ht="25.5" hidden="1" customHeight="1" x14ac:dyDescent="0.2">
      <c r="A43" s="88"/>
      <c r="B43" s="199" t="s">
        <v>60</v>
      </c>
      <c r="C43" s="200"/>
      <c r="D43" s="200"/>
      <c r="E43" s="201"/>
      <c r="F43" s="109">
        <f>SUMIF(A39:A42,"=1",F39:F42)</f>
        <v>0</v>
      </c>
      <c r="G43" s="110">
        <f>SUMIF(A39:A42,"=1",G39:G42)</f>
        <v>0</v>
      </c>
      <c r="H43" s="110">
        <f>SUMIF(A39:A42,"=1",H39:H42)</f>
        <v>0</v>
      </c>
      <c r="I43" s="110">
        <f>SUMIF(A39:A42,"=1",I39:I42)</f>
        <v>0</v>
      </c>
      <c r="J43" s="111">
        <f>SUMIF(A39:A42,"=1",J39:J42)</f>
        <v>0</v>
      </c>
    </row>
    <row r="45" spans="1:10" x14ac:dyDescent="0.2">
      <c r="A45" t="s">
        <v>62</v>
      </c>
      <c r="B45" t="s">
        <v>63</v>
      </c>
    </row>
    <row r="46" spans="1:10" x14ac:dyDescent="0.2">
      <c r="A46" t="s">
        <v>64</v>
      </c>
      <c r="B46" t="s">
        <v>65</v>
      </c>
    </row>
    <row r="47" spans="1:10" x14ac:dyDescent="0.2">
      <c r="A47" t="s">
        <v>66</v>
      </c>
      <c r="B47" t="s">
        <v>67</v>
      </c>
    </row>
    <row r="50" spans="1:10" ht="15.7" x14ac:dyDescent="0.25">
      <c r="B50" s="120" t="s">
        <v>68</v>
      </c>
    </row>
    <row r="52" spans="1:10" ht="25.5" customHeight="1" x14ac:dyDescent="0.2">
      <c r="A52" s="122"/>
      <c r="B52" s="125" t="s">
        <v>17</v>
      </c>
      <c r="C52" s="125" t="s">
        <v>5</v>
      </c>
      <c r="D52" s="126"/>
      <c r="E52" s="126"/>
      <c r="F52" s="127" t="s">
        <v>69</v>
      </c>
      <c r="G52" s="127"/>
      <c r="H52" s="127"/>
      <c r="I52" s="127" t="s">
        <v>29</v>
      </c>
      <c r="J52" s="127" t="s">
        <v>0</v>
      </c>
    </row>
    <row r="53" spans="1:10" ht="36.75" customHeight="1" x14ac:dyDescent="0.2">
      <c r="A53" s="123"/>
      <c r="B53" s="128" t="s">
        <v>70</v>
      </c>
      <c r="C53" s="195" t="s">
        <v>71</v>
      </c>
      <c r="D53" s="196"/>
      <c r="E53" s="196"/>
      <c r="F53" s="135" t="s">
        <v>26</v>
      </c>
      <c r="G53" s="136"/>
      <c r="H53" s="136"/>
      <c r="I53" s="136">
        <f>'D2 _2_SO02_Ocel.kce_R1 Pol'!G8</f>
        <v>0</v>
      </c>
      <c r="J53" s="132" t="str">
        <f>IF(I56=0,"",I53/I56*100)</f>
        <v/>
      </c>
    </row>
    <row r="54" spans="1:10" ht="36.75" customHeight="1" x14ac:dyDescent="0.2">
      <c r="A54" s="123"/>
      <c r="B54" s="128" t="s">
        <v>72</v>
      </c>
      <c r="C54" s="195" t="s">
        <v>27</v>
      </c>
      <c r="D54" s="196"/>
      <c r="E54" s="196"/>
      <c r="F54" s="135" t="s">
        <v>72</v>
      </c>
      <c r="G54" s="136"/>
      <c r="H54" s="136"/>
      <c r="I54" s="136">
        <f>'D2 _2_SO02_Ocel.kce_R1 Pol'!G32</f>
        <v>0</v>
      </c>
      <c r="J54" s="132" t="str">
        <f>IF(I56=0,"",I54/I56*100)</f>
        <v/>
      </c>
    </row>
    <row r="55" spans="1:10" ht="36.75" customHeight="1" x14ac:dyDescent="0.2">
      <c r="A55" s="123"/>
      <c r="B55" s="128" t="s">
        <v>73</v>
      </c>
      <c r="C55" s="195" t="s">
        <v>28</v>
      </c>
      <c r="D55" s="196"/>
      <c r="E55" s="196"/>
      <c r="F55" s="135" t="s">
        <v>73</v>
      </c>
      <c r="G55" s="136"/>
      <c r="H55" s="136"/>
      <c r="I55" s="136">
        <f>'D2 _2_SO02_Ocel.kce_R1 Pol'!G39</f>
        <v>0</v>
      </c>
      <c r="J55" s="132" t="str">
        <f>IF(I56=0,"",I55/I56*100)</f>
        <v/>
      </c>
    </row>
    <row r="56" spans="1:10" ht="25.5" customHeight="1" x14ac:dyDescent="0.2">
      <c r="A56" s="124"/>
      <c r="B56" s="129" t="s">
        <v>1</v>
      </c>
      <c r="C56" s="130"/>
      <c r="D56" s="131"/>
      <c r="E56" s="131"/>
      <c r="F56" s="137"/>
      <c r="G56" s="138"/>
      <c r="H56" s="138"/>
      <c r="I56" s="138">
        <f>SUM(I53:I55)</f>
        <v>0</v>
      </c>
      <c r="J56" s="133">
        <f>SUM(J53:J55)</f>
        <v>0</v>
      </c>
    </row>
    <row r="57" spans="1:10" x14ac:dyDescent="0.2">
      <c r="F57" s="87"/>
      <c r="G57" s="87"/>
      <c r="H57" s="87"/>
      <c r="I57" s="87"/>
      <c r="J57" s="134"/>
    </row>
    <row r="58" spans="1:10" x14ac:dyDescent="0.2">
      <c r="F58" s="87"/>
      <c r="G58" s="87"/>
      <c r="H58" s="87"/>
      <c r="I58" s="87"/>
      <c r="J58" s="134"/>
    </row>
    <row r="59" spans="1:10" x14ac:dyDescent="0.2">
      <c r="F59" s="87"/>
      <c r="G59" s="87"/>
      <c r="H59" s="87"/>
      <c r="I59" s="87"/>
      <c r="J59" s="134"/>
    </row>
  </sheetData>
  <sheetProtection password="E813" sheet="1" objects="1" scenarios="1" formatRows="0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9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C53:E53"/>
    <mergeCell ref="C54:E54"/>
    <mergeCell ref="C55:E55"/>
    <mergeCell ref="C39:E39"/>
    <mergeCell ref="C40:E40"/>
    <mergeCell ref="C41:E41"/>
    <mergeCell ref="C42:E42"/>
    <mergeCell ref="B43:E43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&amp;L&amp;8Zpracováno programem &amp;"Arial CE,Tučné"BUILDpower S,  © RTS, a.s.&amp;C&amp;8Stránka &amp;P z &amp;N&amp;R&amp;8HP4-7-51888</oddFooter>
  </headerFooter>
  <rowBreaks count="2" manualBreakCount="2">
    <brk id="36" max="16383" man="1"/>
    <brk id="47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25" defaultRowHeight="12.85" x14ac:dyDescent="0.2"/>
  <cols>
    <col min="1" max="1" width="4.25" style="3" customWidth="1"/>
    <col min="2" max="2" width="14.375" style="3" customWidth="1"/>
    <col min="3" max="3" width="38.25" style="7" customWidth="1"/>
    <col min="4" max="4" width="4.625" style="3" customWidth="1"/>
    <col min="5" max="5" width="10.625" style="3" customWidth="1"/>
    <col min="6" max="6" width="9.875" style="3" customWidth="1"/>
    <col min="7" max="7" width="12.75" style="3" customWidth="1"/>
    <col min="8" max="16384" width="9.125" style="3"/>
  </cols>
  <sheetData>
    <row r="1" spans="1:7" ht="15.7" x14ac:dyDescent="0.2">
      <c r="A1" s="247" t="s">
        <v>6</v>
      </c>
      <c r="B1" s="247"/>
      <c r="C1" s="248"/>
      <c r="D1" s="247"/>
      <c r="E1" s="247"/>
      <c r="F1" s="247"/>
      <c r="G1" s="247"/>
    </row>
    <row r="2" spans="1:7" ht="24.95" customHeight="1" x14ac:dyDescent="0.2">
      <c r="A2" s="50" t="s">
        <v>7</v>
      </c>
      <c r="B2" s="49"/>
      <c r="C2" s="249"/>
      <c r="D2" s="249"/>
      <c r="E2" s="249"/>
      <c r="F2" s="249"/>
      <c r="G2" s="250"/>
    </row>
    <row r="3" spans="1:7" ht="24.95" customHeight="1" x14ac:dyDescent="0.2">
      <c r="A3" s="50" t="s">
        <v>8</v>
      </c>
      <c r="B3" s="49"/>
      <c r="C3" s="249"/>
      <c r="D3" s="249"/>
      <c r="E3" s="249"/>
      <c r="F3" s="249"/>
      <c r="G3" s="250"/>
    </row>
    <row r="4" spans="1:7" ht="24.95" customHeight="1" x14ac:dyDescent="0.2">
      <c r="A4" s="50" t="s">
        <v>9</v>
      </c>
      <c r="B4" s="49"/>
      <c r="C4" s="249"/>
      <c r="D4" s="249"/>
      <c r="E4" s="249"/>
      <c r="F4" s="249"/>
      <c r="G4" s="250"/>
    </row>
    <row r="5" spans="1:7" x14ac:dyDescent="0.2">
      <c r="B5" s="4"/>
      <c r="C5" s="5"/>
      <c r="D5" s="6"/>
    </row>
  </sheetData>
  <sheetProtection password="E813" sheet="1" formatRows="0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activeCell="A2" sqref="A2:G2"/>
      <selection pane="bottomLeft" activeCell="A8" sqref="A8"/>
    </sheetView>
  </sheetViews>
  <sheetFormatPr defaultRowHeight="12.85" outlineLevelRow="2" x14ac:dyDescent="0.2"/>
  <cols>
    <col min="1" max="1" width="3.375" customWidth="1"/>
    <col min="2" max="2" width="12.5" style="121" customWidth="1"/>
    <col min="3" max="3" width="63.25" style="121" customWidth="1"/>
    <col min="4" max="4" width="4.75" customWidth="1"/>
    <col min="5" max="5" width="10.5" customWidth="1"/>
    <col min="6" max="6" width="9.75" customWidth="1"/>
    <col min="7" max="7" width="12.625" customWidth="1"/>
    <col min="8" max="17" width="0" hidden="1" customWidth="1"/>
    <col min="18" max="18" width="6.75" customWidth="1"/>
    <col min="20" max="25" width="0" hidden="1" customWidth="1"/>
    <col min="29" max="29" width="0" hidden="1" customWidth="1"/>
    <col min="31" max="41" width="0" hidden="1" customWidth="1"/>
    <col min="53" max="53" width="98.625" customWidth="1"/>
  </cols>
  <sheetData>
    <row r="1" spans="1:60" ht="15.7" customHeight="1" x14ac:dyDescent="0.25">
      <c r="A1" s="253" t="s">
        <v>74</v>
      </c>
      <c r="B1" s="253"/>
      <c r="C1" s="253"/>
      <c r="D1" s="253"/>
      <c r="E1" s="253"/>
      <c r="F1" s="253"/>
      <c r="G1" s="253"/>
      <c r="AG1" t="s">
        <v>75</v>
      </c>
    </row>
    <row r="2" spans="1:60" ht="24.95" customHeight="1" x14ac:dyDescent="0.2">
      <c r="A2" s="140" t="s">
        <v>7</v>
      </c>
      <c r="B2" s="192" t="s">
        <v>49</v>
      </c>
      <c r="C2" s="254" t="s">
        <v>50</v>
      </c>
      <c r="D2" s="255"/>
      <c r="E2" s="255"/>
      <c r="F2" s="255"/>
      <c r="G2" s="256"/>
      <c r="AG2" t="s">
        <v>76</v>
      </c>
    </row>
    <row r="3" spans="1:60" ht="24.95" customHeight="1" x14ac:dyDescent="0.2">
      <c r="A3" s="140" t="s">
        <v>8</v>
      </c>
      <c r="B3" s="49" t="s">
        <v>45</v>
      </c>
      <c r="C3" s="257" t="s">
        <v>46</v>
      </c>
      <c r="D3" s="258"/>
      <c r="E3" s="258"/>
      <c r="F3" s="258"/>
      <c r="G3" s="259"/>
      <c r="AC3" s="121" t="s">
        <v>76</v>
      </c>
      <c r="AG3" t="s">
        <v>77</v>
      </c>
    </row>
    <row r="4" spans="1:60" ht="24.95" customHeight="1" x14ac:dyDescent="0.2">
      <c r="A4" s="141" t="s">
        <v>9</v>
      </c>
      <c r="B4" s="193" t="s">
        <v>43</v>
      </c>
      <c r="C4" s="260" t="s">
        <v>44</v>
      </c>
      <c r="D4" s="261"/>
      <c r="E4" s="261"/>
      <c r="F4" s="261"/>
      <c r="G4" s="262"/>
      <c r="AG4" t="s">
        <v>78</v>
      </c>
    </row>
    <row r="5" spans="1:60" x14ac:dyDescent="0.2">
      <c r="D5" s="10"/>
    </row>
    <row r="6" spans="1:60" ht="38.5" x14ac:dyDescent="0.2">
      <c r="A6" s="143" t="s">
        <v>79</v>
      </c>
      <c r="B6" s="145" t="s">
        <v>80</v>
      </c>
      <c r="C6" s="145" t="s">
        <v>81</v>
      </c>
      <c r="D6" s="144" t="s">
        <v>82</v>
      </c>
      <c r="E6" s="143" t="s">
        <v>83</v>
      </c>
      <c r="F6" s="142" t="s">
        <v>84</v>
      </c>
      <c r="G6" s="143" t="s">
        <v>29</v>
      </c>
      <c r="H6" s="146" t="s">
        <v>30</v>
      </c>
      <c r="I6" s="146" t="s">
        <v>85</v>
      </c>
      <c r="J6" s="146" t="s">
        <v>31</v>
      </c>
      <c r="K6" s="146" t="s">
        <v>86</v>
      </c>
      <c r="L6" s="146" t="s">
        <v>87</v>
      </c>
      <c r="M6" s="146" t="s">
        <v>88</v>
      </c>
      <c r="N6" s="146" t="s">
        <v>89</v>
      </c>
      <c r="O6" s="146" t="s">
        <v>90</v>
      </c>
      <c r="P6" s="146" t="s">
        <v>91</v>
      </c>
      <c r="Q6" s="146" t="s">
        <v>92</v>
      </c>
      <c r="R6" s="146" t="s">
        <v>93</v>
      </c>
      <c r="S6" s="146" t="s">
        <v>94</v>
      </c>
      <c r="T6" s="146" t="s">
        <v>95</v>
      </c>
      <c r="U6" s="146" t="s">
        <v>96</v>
      </c>
      <c r="V6" s="146" t="s">
        <v>97</v>
      </c>
      <c r="W6" s="146" t="s">
        <v>98</v>
      </c>
      <c r="X6" s="146" t="s">
        <v>99</v>
      </c>
      <c r="Y6" s="146" t="s">
        <v>100</v>
      </c>
    </row>
    <row r="7" spans="1:60" hidden="1" x14ac:dyDescent="0.2">
      <c r="A7" s="3"/>
      <c r="B7" s="4"/>
      <c r="C7" s="4"/>
      <c r="D7" s="6"/>
      <c r="E7" s="148"/>
      <c r="F7" s="149"/>
      <c r="G7" s="149"/>
      <c r="H7" s="149"/>
      <c r="I7" s="149"/>
      <c r="J7" s="149"/>
      <c r="K7" s="149"/>
      <c r="L7" s="149"/>
      <c r="M7" s="149"/>
      <c r="N7" s="148"/>
      <c r="O7" s="148"/>
      <c r="P7" s="148"/>
      <c r="Q7" s="148"/>
      <c r="R7" s="149"/>
      <c r="S7" s="149"/>
      <c r="T7" s="149"/>
      <c r="U7" s="149"/>
      <c r="V7" s="149"/>
      <c r="W7" s="149"/>
      <c r="X7" s="149"/>
      <c r="Y7" s="149"/>
    </row>
    <row r="8" spans="1:60" x14ac:dyDescent="0.2">
      <c r="A8" s="161" t="s">
        <v>101</v>
      </c>
      <c r="B8" s="162" t="s">
        <v>70</v>
      </c>
      <c r="C8" s="183" t="s">
        <v>71</v>
      </c>
      <c r="D8" s="163"/>
      <c r="E8" s="164"/>
      <c r="F8" s="165"/>
      <c r="G8" s="165">
        <f>SUMIF(AG9:AG31,"&lt;&gt;NOR",G9:G31)</f>
        <v>0</v>
      </c>
      <c r="H8" s="165"/>
      <c r="I8" s="165">
        <f>SUM(I9:I31)</f>
        <v>0</v>
      </c>
      <c r="J8" s="165"/>
      <c r="K8" s="165">
        <f>SUM(K9:K31)</f>
        <v>0</v>
      </c>
      <c r="L8" s="165"/>
      <c r="M8" s="165">
        <f>SUM(M9:M31)</f>
        <v>0</v>
      </c>
      <c r="N8" s="164"/>
      <c r="O8" s="164">
        <f>SUM(O9:O31)</f>
        <v>0</v>
      </c>
      <c r="P8" s="164"/>
      <c r="Q8" s="164">
        <f>SUM(Q9:Q31)</f>
        <v>0</v>
      </c>
      <c r="R8" s="165"/>
      <c r="S8" s="165"/>
      <c r="T8" s="166"/>
      <c r="U8" s="160"/>
      <c r="V8" s="160">
        <f>SUM(V9:V31)</f>
        <v>0</v>
      </c>
      <c r="W8" s="160"/>
      <c r="X8" s="160"/>
      <c r="Y8" s="160"/>
      <c r="AG8" t="s">
        <v>102</v>
      </c>
    </row>
    <row r="9" spans="1:60" outlineLevel="1" x14ac:dyDescent="0.2">
      <c r="A9" s="168">
        <v>1</v>
      </c>
      <c r="B9" s="169" t="s">
        <v>103</v>
      </c>
      <c r="C9" s="184" t="s">
        <v>104</v>
      </c>
      <c r="D9" s="170" t="s">
        <v>105</v>
      </c>
      <c r="E9" s="171">
        <v>231206</v>
      </c>
      <c r="F9" s="172"/>
      <c r="G9" s="173">
        <f>ROUND(E9*F9,2)</f>
        <v>0</v>
      </c>
      <c r="H9" s="172"/>
      <c r="I9" s="173">
        <f>ROUND(E9*H9,2)</f>
        <v>0</v>
      </c>
      <c r="J9" s="172"/>
      <c r="K9" s="173">
        <f>ROUND(E9*J9,2)</f>
        <v>0</v>
      </c>
      <c r="L9" s="173">
        <v>21</v>
      </c>
      <c r="M9" s="173">
        <f>G9*(1+L9/100)</f>
        <v>0</v>
      </c>
      <c r="N9" s="171">
        <v>0</v>
      </c>
      <c r="O9" s="171">
        <f>ROUND(E9*N9,2)</f>
        <v>0</v>
      </c>
      <c r="P9" s="171">
        <v>0</v>
      </c>
      <c r="Q9" s="171">
        <f>ROUND(E9*P9,2)</f>
        <v>0</v>
      </c>
      <c r="R9" s="173"/>
      <c r="S9" s="173" t="s">
        <v>106</v>
      </c>
      <c r="T9" s="174" t="s">
        <v>107</v>
      </c>
      <c r="U9" s="157">
        <v>0</v>
      </c>
      <c r="V9" s="157">
        <f>ROUND(E9*U9,2)</f>
        <v>0</v>
      </c>
      <c r="W9" s="157"/>
      <c r="X9" s="157" t="s">
        <v>108</v>
      </c>
      <c r="Y9" s="157" t="s">
        <v>109</v>
      </c>
      <c r="Z9" s="147"/>
      <c r="AA9" s="147"/>
      <c r="AB9" s="147"/>
      <c r="AC9" s="147"/>
      <c r="AD9" s="147"/>
      <c r="AE9" s="147"/>
      <c r="AF9" s="147"/>
      <c r="AG9" s="147" t="s">
        <v>110</v>
      </c>
      <c r="AH9" s="147"/>
      <c r="AI9" s="147"/>
      <c r="AJ9" s="147"/>
      <c r="AK9" s="147"/>
      <c r="AL9" s="147"/>
      <c r="AM9" s="147"/>
      <c r="AN9" s="147"/>
      <c r="AO9" s="147"/>
      <c r="AP9" s="147"/>
      <c r="AQ9" s="147"/>
      <c r="AR9" s="147"/>
      <c r="AS9" s="147"/>
      <c r="AT9" s="147"/>
      <c r="AU9" s="147"/>
      <c r="AV9" s="147"/>
      <c r="AW9" s="147"/>
      <c r="AX9" s="147"/>
      <c r="AY9" s="147"/>
      <c r="AZ9" s="147"/>
      <c r="BA9" s="147"/>
      <c r="BB9" s="147"/>
      <c r="BC9" s="147"/>
      <c r="BD9" s="147"/>
      <c r="BE9" s="147"/>
      <c r="BF9" s="147"/>
      <c r="BG9" s="147"/>
      <c r="BH9" s="147"/>
    </row>
    <row r="10" spans="1:60" outlineLevel="2" x14ac:dyDescent="0.2">
      <c r="A10" s="154"/>
      <c r="B10" s="155"/>
      <c r="C10" s="185" t="s">
        <v>111</v>
      </c>
      <c r="D10" s="158"/>
      <c r="E10" s="159">
        <v>231206</v>
      </c>
      <c r="F10" s="157"/>
      <c r="G10" s="157"/>
      <c r="H10" s="157"/>
      <c r="I10" s="157"/>
      <c r="J10" s="157"/>
      <c r="K10" s="157"/>
      <c r="L10" s="157"/>
      <c r="M10" s="157"/>
      <c r="N10" s="156"/>
      <c r="O10" s="156"/>
      <c r="P10" s="156"/>
      <c r="Q10" s="156"/>
      <c r="R10" s="157"/>
      <c r="S10" s="157"/>
      <c r="T10" s="157"/>
      <c r="U10" s="157"/>
      <c r="V10" s="157"/>
      <c r="W10" s="157"/>
      <c r="X10" s="157"/>
      <c r="Y10" s="157"/>
      <c r="Z10" s="147"/>
      <c r="AA10" s="147"/>
      <c r="AB10" s="147"/>
      <c r="AC10" s="147"/>
      <c r="AD10" s="147"/>
      <c r="AE10" s="147"/>
      <c r="AF10" s="147"/>
      <c r="AG10" s="147" t="s">
        <v>112</v>
      </c>
      <c r="AH10" s="147">
        <v>0</v>
      </c>
      <c r="AI10" s="147"/>
      <c r="AJ10" s="147"/>
      <c r="AK10" s="147"/>
      <c r="AL10" s="147"/>
      <c r="AM10" s="147"/>
      <c r="AN10" s="147"/>
      <c r="AO10" s="147"/>
      <c r="AP10" s="147"/>
      <c r="AQ10" s="147"/>
      <c r="AR10" s="147"/>
      <c r="AS10" s="147"/>
      <c r="AT10" s="147"/>
      <c r="AU10" s="147"/>
      <c r="AV10" s="147"/>
      <c r="AW10" s="147"/>
      <c r="AX10" s="147"/>
      <c r="AY10" s="147"/>
      <c r="AZ10" s="147"/>
      <c r="BA10" s="147"/>
      <c r="BB10" s="147"/>
      <c r="BC10" s="147"/>
      <c r="BD10" s="147"/>
      <c r="BE10" s="147"/>
      <c r="BF10" s="147"/>
      <c r="BG10" s="147"/>
      <c r="BH10" s="147"/>
    </row>
    <row r="11" spans="1:60" outlineLevel="1" x14ac:dyDescent="0.2">
      <c r="A11" s="168">
        <v>2</v>
      </c>
      <c r="B11" s="169" t="s">
        <v>113</v>
      </c>
      <c r="C11" s="184" t="s">
        <v>114</v>
      </c>
      <c r="D11" s="170" t="s">
        <v>105</v>
      </c>
      <c r="E11" s="171">
        <v>715183</v>
      </c>
      <c r="F11" s="172"/>
      <c r="G11" s="173">
        <f>ROUND(E11*F11,2)</f>
        <v>0</v>
      </c>
      <c r="H11" s="172"/>
      <c r="I11" s="173">
        <f>ROUND(E11*H11,2)</f>
        <v>0</v>
      </c>
      <c r="J11" s="172"/>
      <c r="K11" s="173">
        <f>ROUND(E11*J11,2)</f>
        <v>0</v>
      </c>
      <c r="L11" s="173">
        <v>21</v>
      </c>
      <c r="M11" s="173">
        <f>G11*(1+L11/100)</f>
        <v>0</v>
      </c>
      <c r="N11" s="171">
        <v>0</v>
      </c>
      <c r="O11" s="171">
        <f>ROUND(E11*N11,2)</f>
        <v>0</v>
      </c>
      <c r="P11" s="171">
        <v>0</v>
      </c>
      <c r="Q11" s="171">
        <f>ROUND(E11*P11,2)</f>
        <v>0</v>
      </c>
      <c r="R11" s="173"/>
      <c r="S11" s="173" t="s">
        <v>106</v>
      </c>
      <c r="T11" s="174" t="s">
        <v>107</v>
      </c>
      <c r="U11" s="157">
        <v>0</v>
      </c>
      <c r="V11" s="157">
        <f>ROUND(E11*U11,2)</f>
        <v>0</v>
      </c>
      <c r="W11" s="157"/>
      <c r="X11" s="157" t="s">
        <v>108</v>
      </c>
      <c r="Y11" s="157" t="s">
        <v>109</v>
      </c>
      <c r="Z11" s="147"/>
      <c r="AA11" s="147"/>
      <c r="AB11" s="147"/>
      <c r="AC11" s="147"/>
      <c r="AD11" s="147"/>
      <c r="AE11" s="147"/>
      <c r="AF11" s="147"/>
      <c r="AG11" s="147" t="s">
        <v>110</v>
      </c>
      <c r="AH11" s="147"/>
      <c r="AI11" s="147"/>
      <c r="AJ11" s="147"/>
      <c r="AK11" s="147"/>
      <c r="AL11" s="147"/>
      <c r="AM11" s="147"/>
      <c r="AN11" s="147"/>
      <c r="AO11" s="147"/>
      <c r="AP11" s="147"/>
      <c r="AQ11" s="147"/>
      <c r="AR11" s="147"/>
      <c r="AS11" s="147"/>
      <c r="AT11" s="147"/>
      <c r="AU11" s="147"/>
      <c r="AV11" s="147"/>
      <c r="AW11" s="147"/>
      <c r="AX11" s="147"/>
      <c r="AY11" s="147"/>
      <c r="AZ11" s="147"/>
      <c r="BA11" s="147"/>
      <c r="BB11" s="147"/>
      <c r="BC11" s="147"/>
      <c r="BD11" s="147"/>
      <c r="BE11" s="147"/>
      <c r="BF11" s="147"/>
      <c r="BG11" s="147"/>
      <c r="BH11" s="147"/>
    </row>
    <row r="12" spans="1:60" outlineLevel="2" x14ac:dyDescent="0.2">
      <c r="A12" s="154"/>
      <c r="B12" s="155"/>
      <c r="C12" s="185" t="s">
        <v>115</v>
      </c>
      <c r="D12" s="158"/>
      <c r="E12" s="159">
        <v>715183</v>
      </c>
      <c r="F12" s="157"/>
      <c r="G12" s="157"/>
      <c r="H12" s="157"/>
      <c r="I12" s="157"/>
      <c r="J12" s="157"/>
      <c r="K12" s="157"/>
      <c r="L12" s="157"/>
      <c r="M12" s="157"/>
      <c r="N12" s="156"/>
      <c r="O12" s="156"/>
      <c r="P12" s="156"/>
      <c r="Q12" s="156"/>
      <c r="R12" s="157"/>
      <c r="S12" s="157"/>
      <c r="T12" s="157"/>
      <c r="U12" s="157"/>
      <c r="V12" s="157"/>
      <c r="W12" s="157"/>
      <c r="X12" s="157"/>
      <c r="Y12" s="157"/>
      <c r="Z12" s="147"/>
      <c r="AA12" s="147"/>
      <c r="AB12" s="147"/>
      <c r="AC12" s="147"/>
      <c r="AD12" s="147"/>
      <c r="AE12" s="147"/>
      <c r="AF12" s="147"/>
      <c r="AG12" s="147" t="s">
        <v>112</v>
      </c>
      <c r="AH12" s="147">
        <v>0</v>
      </c>
      <c r="AI12" s="147"/>
      <c r="AJ12" s="147"/>
      <c r="AK12" s="147"/>
      <c r="AL12" s="147"/>
      <c r="AM12" s="147"/>
      <c r="AN12" s="147"/>
      <c r="AO12" s="147"/>
      <c r="AP12" s="147"/>
      <c r="AQ12" s="147"/>
      <c r="AR12" s="147"/>
      <c r="AS12" s="147"/>
      <c r="AT12" s="147"/>
      <c r="AU12" s="147"/>
      <c r="AV12" s="147"/>
      <c r="AW12" s="147"/>
      <c r="AX12" s="147"/>
      <c r="AY12" s="147"/>
      <c r="AZ12" s="147"/>
      <c r="BA12" s="147"/>
      <c r="BB12" s="147"/>
      <c r="BC12" s="147"/>
      <c r="BD12" s="147"/>
      <c r="BE12" s="147"/>
      <c r="BF12" s="147"/>
      <c r="BG12" s="147"/>
      <c r="BH12" s="147"/>
    </row>
    <row r="13" spans="1:60" outlineLevel="1" x14ac:dyDescent="0.2">
      <c r="A13" s="168">
        <v>3</v>
      </c>
      <c r="B13" s="169" t="s">
        <v>116</v>
      </c>
      <c r="C13" s="184" t="s">
        <v>117</v>
      </c>
      <c r="D13" s="170" t="s">
        <v>105</v>
      </c>
      <c r="E13" s="171">
        <v>167981</v>
      </c>
      <c r="F13" s="172"/>
      <c r="G13" s="173">
        <f>ROUND(E13*F13,2)</f>
        <v>0</v>
      </c>
      <c r="H13" s="172"/>
      <c r="I13" s="173">
        <f>ROUND(E13*H13,2)</f>
        <v>0</v>
      </c>
      <c r="J13" s="172"/>
      <c r="K13" s="173">
        <f>ROUND(E13*J13,2)</f>
        <v>0</v>
      </c>
      <c r="L13" s="173">
        <v>21</v>
      </c>
      <c r="M13" s="173">
        <f>G13*(1+L13/100)</f>
        <v>0</v>
      </c>
      <c r="N13" s="171">
        <v>0</v>
      </c>
      <c r="O13" s="171">
        <f>ROUND(E13*N13,2)</f>
        <v>0</v>
      </c>
      <c r="P13" s="171">
        <v>0</v>
      </c>
      <c r="Q13" s="171">
        <f>ROUND(E13*P13,2)</f>
        <v>0</v>
      </c>
      <c r="R13" s="173"/>
      <c r="S13" s="173" t="s">
        <v>106</v>
      </c>
      <c r="T13" s="174" t="s">
        <v>107</v>
      </c>
      <c r="U13" s="157">
        <v>0</v>
      </c>
      <c r="V13" s="157">
        <f>ROUND(E13*U13,2)</f>
        <v>0</v>
      </c>
      <c r="W13" s="157"/>
      <c r="X13" s="157" t="s">
        <v>108</v>
      </c>
      <c r="Y13" s="157" t="s">
        <v>109</v>
      </c>
      <c r="Z13" s="147"/>
      <c r="AA13" s="147"/>
      <c r="AB13" s="147"/>
      <c r="AC13" s="147"/>
      <c r="AD13" s="147"/>
      <c r="AE13" s="147"/>
      <c r="AF13" s="147"/>
      <c r="AG13" s="147" t="s">
        <v>110</v>
      </c>
      <c r="AH13" s="147"/>
      <c r="AI13" s="147"/>
      <c r="AJ13" s="147"/>
      <c r="AK13" s="147"/>
      <c r="AL13" s="147"/>
      <c r="AM13" s="147"/>
      <c r="AN13" s="147"/>
      <c r="AO13" s="147"/>
      <c r="AP13" s="147"/>
      <c r="AQ13" s="147"/>
      <c r="AR13" s="147"/>
      <c r="AS13" s="147"/>
      <c r="AT13" s="147"/>
      <c r="AU13" s="147"/>
      <c r="AV13" s="147"/>
      <c r="AW13" s="147"/>
      <c r="AX13" s="147"/>
      <c r="AY13" s="147"/>
      <c r="AZ13" s="147"/>
      <c r="BA13" s="147"/>
      <c r="BB13" s="147"/>
      <c r="BC13" s="147"/>
      <c r="BD13" s="147"/>
      <c r="BE13" s="147"/>
      <c r="BF13" s="147"/>
      <c r="BG13" s="147"/>
      <c r="BH13" s="147"/>
    </row>
    <row r="14" spans="1:60" outlineLevel="2" x14ac:dyDescent="0.2">
      <c r="A14" s="154"/>
      <c r="B14" s="155"/>
      <c r="C14" s="185" t="s">
        <v>118</v>
      </c>
      <c r="D14" s="158"/>
      <c r="E14" s="159">
        <v>167981</v>
      </c>
      <c r="F14" s="157"/>
      <c r="G14" s="157"/>
      <c r="H14" s="157"/>
      <c r="I14" s="157"/>
      <c r="J14" s="157"/>
      <c r="K14" s="157"/>
      <c r="L14" s="157"/>
      <c r="M14" s="157"/>
      <c r="N14" s="156"/>
      <c r="O14" s="156"/>
      <c r="P14" s="156"/>
      <c r="Q14" s="156"/>
      <c r="R14" s="157"/>
      <c r="S14" s="157"/>
      <c r="T14" s="157"/>
      <c r="U14" s="157"/>
      <c r="V14" s="157"/>
      <c r="W14" s="157"/>
      <c r="X14" s="157"/>
      <c r="Y14" s="157"/>
      <c r="Z14" s="147"/>
      <c r="AA14" s="147"/>
      <c r="AB14" s="147"/>
      <c r="AC14" s="147"/>
      <c r="AD14" s="147"/>
      <c r="AE14" s="147"/>
      <c r="AF14" s="147"/>
      <c r="AG14" s="147" t="s">
        <v>112</v>
      </c>
      <c r="AH14" s="147">
        <v>0</v>
      </c>
      <c r="AI14" s="147"/>
      <c r="AJ14" s="147"/>
      <c r="AK14" s="147"/>
      <c r="AL14" s="147"/>
      <c r="AM14" s="147"/>
      <c r="AN14" s="147"/>
      <c r="AO14" s="147"/>
      <c r="AP14" s="147"/>
      <c r="AQ14" s="147"/>
      <c r="AR14" s="147"/>
      <c r="AS14" s="147"/>
      <c r="AT14" s="147"/>
      <c r="AU14" s="147"/>
      <c r="AV14" s="147"/>
      <c r="AW14" s="147"/>
      <c r="AX14" s="147"/>
      <c r="AY14" s="147"/>
      <c r="AZ14" s="147"/>
      <c r="BA14" s="147"/>
      <c r="BB14" s="147"/>
      <c r="BC14" s="147"/>
      <c r="BD14" s="147"/>
      <c r="BE14" s="147"/>
      <c r="BF14" s="147"/>
      <c r="BG14" s="147"/>
      <c r="BH14" s="147"/>
    </row>
    <row r="15" spans="1:60" outlineLevel="1" x14ac:dyDescent="0.2">
      <c r="A15" s="168">
        <v>4</v>
      </c>
      <c r="B15" s="169" t="s">
        <v>119</v>
      </c>
      <c r="C15" s="184" t="s">
        <v>120</v>
      </c>
      <c r="D15" s="170" t="s">
        <v>105</v>
      </c>
      <c r="E15" s="171">
        <v>733218</v>
      </c>
      <c r="F15" s="172"/>
      <c r="G15" s="173">
        <f>ROUND(E15*F15,2)</f>
        <v>0</v>
      </c>
      <c r="H15" s="172"/>
      <c r="I15" s="173">
        <f>ROUND(E15*H15,2)</f>
        <v>0</v>
      </c>
      <c r="J15" s="172"/>
      <c r="K15" s="173">
        <f>ROUND(E15*J15,2)</f>
        <v>0</v>
      </c>
      <c r="L15" s="173">
        <v>21</v>
      </c>
      <c r="M15" s="173">
        <f>G15*(1+L15/100)</f>
        <v>0</v>
      </c>
      <c r="N15" s="171">
        <v>0</v>
      </c>
      <c r="O15" s="171">
        <f>ROUND(E15*N15,2)</f>
        <v>0</v>
      </c>
      <c r="P15" s="171">
        <v>0</v>
      </c>
      <c r="Q15" s="171">
        <f>ROUND(E15*P15,2)</f>
        <v>0</v>
      </c>
      <c r="R15" s="173"/>
      <c r="S15" s="173" t="s">
        <v>106</v>
      </c>
      <c r="T15" s="174" t="s">
        <v>107</v>
      </c>
      <c r="U15" s="157">
        <v>0</v>
      </c>
      <c r="V15" s="157">
        <f>ROUND(E15*U15,2)</f>
        <v>0</v>
      </c>
      <c r="W15" s="157"/>
      <c r="X15" s="157" t="s">
        <v>108</v>
      </c>
      <c r="Y15" s="157" t="s">
        <v>109</v>
      </c>
      <c r="Z15" s="147"/>
      <c r="AA15" s="147"/>
      <c r="AB15" s="147"/>
      <c r="AC15" s="147"/>
      <c r="AD15" s="147"/>
      <c r="AE15" s="147"/>
      <c r="AF15" s="147"/>
      <c r="AG15" s="147" t="s">
        <v>110</v>
      </c>
      <c r="AH15" s="147"/>
      <c r="AI15" s="147"/>
      <c r="AJ15" s="147"/>
      <c r="AK15" s="147"/>
      <c r="AL15" s="147"/>
      <c r="AM15" s="147"/>
      <c r="AN15" s="147"/>
      <c r="AO15" s="147"/>
      <c r="AP15" s="147"/>
      <c r="AQ15" s="147"/>
      <c r="AR15" s="147"/>
      <c r="AS15" s="147"/>
      <c r="AT15" s="147"/>
      <c r="AU15" s="147"/>
      <c r="AV15" s="147"/>
      <c r="AW15" s="147"/>
      <c r="AX15" s="147"/>
      <c r="AY15" s="147"/>
      <c r="AZ15" s="147"/>
      <c r="BA15" s="147"/>
      <c r="BB15" s="147"/>
      <c r="BC15" s="147"/>
      <c r="BD15" s="147"/>
      <c r="BE15" s="147"/>
      <c r="BF15" s="147"/>
      <c r="BG15" s="147"/>
      <c r="BH15" s="147"/>
    </row>
    <row r="16" spans="1:60" outlineLevel="2" x14ac:dyDescent="0.2">
      <c r="A16" s="154"/>
      <c r="B16" s="155"/>
      <c r="C16" s="185" t="s">
        <v>121</v>
      </c>
      <c r="D16" s="158"/>
      <c r="E16" s="159">
        <v>733218</v>
      </c>
      <c r="F16" s="157"/>
      <c r="G16" s="157"/>
      <c r="H16" s="157"/>
      <c r="I16" s="157"/>
      <c r="J16" s="157"/>
      <c r="K16" s="157"/>
      <c r="L16" s="157"/>
      <c r="M16" s="157"/>
      <c r="N16" s="156"/>
      <c r="O16" s="156"/>
      <c r="P16" s="156"/>
      <c r="Q16" s="156"/>
      <c r="R16" s="157"/>
      <c r="S16" s="157"/>
      <c r="T16" s="157"/>
      <c r="U16" s="157"/>
      <c r="V16" s="157"/>
      <c r="W16" s="157"/>
      <c r="X16" s="157"/>
      <c r="Y16" s="157"/>
      <c r="Z16" s="147"/>
      <c r="AA16" s="147"/>
      <c r="AB16" s="147"/>
      <c r="AC16" s="147"/>
      <c r="AD16" s="147"/>
      <c r="AE16" s="147"/>
      <c r="AF16" s="147"/>
      <c r="AG16" s="147" t="s">
        <v>112</v>
      </c>
      <c r="AH16" s="147">
        <v>0</v>
      </c>
      <c r="AI16" s="147"/>
      <c r="AJ16" s="147"/>
      <c r="AK16" s="147"/>
      <c r="AL16" s="147"/>
      <c r="AM16" s="147"/>
      <c r="AN16" s="147"/>
      <c r="AO16" s="147"/>
      <c r="AP16" s="147"/>
      <c r="AQ16" s="147"/>
      <c r="AR16" s="147"/>
      <c r="AS16" s="147"/>
      <c r="AT16" s="147"/>
      <c r="AU16" s="147"/>
      <c r="AV16" s="147"/>
      <c r="AW16" s="147"/>
      <c r="AX16" s="147"/>
      <c r="AY16" s="147"/>
      <c r="AZ16" s="147"/>
      <c r="BA16" s="147"/>
      <c r="BB16" s="147"/>
      <c r="BC16" s="147"/>
      <c r="BD16" s="147"/>
      <c r="BE16" s="147"/>
      <c r="BF16" s="147"/>
      <c r="BG16" s="147"/>
      <c r="BH16" s="147"/>
    </row>
    <row r="17" spans="1:60" outlineLevel="1" x14ac:dyDescent="0.2">
      <c r="A17" s="168">
        <v>5</v>
      </c>
      <c r="B17" s="169" t="s">
        <v>122</v>
      </c>
      <c r="C17" s="184" t="s">
        <v>123</v>
      </c>
      <c r="D17" s="170" t="s">
        <v>105</v>
      </c>
      <c r="E17" s="171">
        <v>1847588</v>
      </c>
      <c r="F17" s="172"/>
      <c r="G17" s="173">
        <f>ROUND(E17*F17,2)</f>
        <v>0</v>
      </c>
      <c r="H17" s="172"/>
      <c r="I17" s="173">
        <f>ROUND(E17*H17,2)</f>
        <v>0</v>
      </c>
      <c r="J17" s="172"/>
      <c r="K17" s="173">
        <f>ROUND(E17*J17,2)</f>
        <v>0</v>
      </c>
      <c r="L17" s="173">
        <v>21</v>
      </c>
      <c r="M17" s="173">
        <f>G17*(1+L17/100)</f>
        <v>0</v>
      </c>
      <c r="N17" s="171">
        <v>0</v>
      </c>
      <c r="O17" s="171">
        <f>ROUND(E17*N17,2)</f>
        <v>0</v>
      </c>
      <c r="P17" s="171">
        <v>0</v>
      </c>
      <c r="Q17" s="171">
        <f>ROUND(E17*P17,2)</f>
        <v>0</v>
      </c>
      <c r="R17" s="173"/>
      <c r="S17" s="173" t="s">
        <v>106</v>
      </c>
      <c r="T17" s="174" t="s">
        <v>107</v>
      </c>
      <c r="U17" s="157">
        <v>0</v>
      </c>
      <c r="V17" s="157">
        <f>ROUND(E17*U17,2)</f>
        <v>0</v>
      </c>
      <c r="W17" s="157"/>
      <c r="X17" s="157" t="s">
        <v>108</v>
      </c>
      <c r="Y17" s="157" t="s">
        <v>109</v>
      </c>
      <c r="Z17" s="147"/>
      <c r="AA17" s="147"/>
      <c r="AB17" s="147"/>
      <c r="AC17" s="147"/>
      <c r="AD17" s="147"/>
      <c r="AE17" s="147"/>
      <c r="AF17" s="147"/>
      <c r="AG17" s="147" t="s">
        <v>110</v>
      </c>
      <c r="AH17" s="147"/>
      <c r="AI17" s="147"/>
      <c r="AJ17" s="147"/>
      <c r="AK17" s="147"/>
      <c r="AL17" s="147"/>
      <c r="AM17" s="147"/>
      <c r="AN17" s="147"/>
      <c r="AO17" s="147"/>
      <c r="AP17" s="147"/>
      <c r="AQ17" s="147"/>
      <c r="AR17" s="147"/>
      <c r="AS17" s="147"/>
      <c r="AT17" s="147"/>
      <c r="AU17" s="147"/>
      <c r="AV17" s="147"/>
      <c r="AW17" s="147"/>
      <c r="AX17" s="147"/>
      <c r="AY17" s="147"/>
      <c r="AZ17" s="147"/>
      <c r="BA17" s="147"/>
      <c r="BB17" s="147"/>
      <c r="BC17" s="147"/>
      <c r="BD17" s="147"/>
      <c r="BE17" s="147"/>
      <c r="BF17" s="147"/>
      <c r="BG17" s="147"/>
      <c r="BH17" s="147"/>
    </row>
    <row r="18" spans="1:60" outlineLevel="2" x14ac:dyDescent="0.2">
      <c r="A18" s="154"/>
      <c r="B18" s="155"/>
      <c r="C18" s="185" t="s">
        <v>124</v>
      </c>
      <c r="D18" s="158"/>
      <c r="E18" s="159">
        <v>1847588</v>
      </c>
      <c r="F18" s="157"/>
      <c r="G18" s="157"/>
      <c r="H18" s="157"/>
      <c r="I18" s="157"/>
      <c r="J18" s="157"/>
      <c r="K18" s="157"/>
      <c r="L18" s="157"/>
      <c r="M18" s="157"/>
      <c r="N18" s="156"/>
      <c r="O18" s="156"/>
      <c r="P18" s="156"/>
      <c r="Q18" s="156"/>
      <c r="R18" s="157"/>
      <c r="S18" s="157"/>
      <c r="T18" s="157"/>
      <c r="U18" s="157"/>
      <c r="V18" s="157"/>
      <c r="W18" s="157"/>
      <c r="X18" s="157"/>
      <c r="Y18" s="157"/>
      <c r="Z18" s="147"/>
      <c r="AA18" s="147"/>
      <c r="AB18" s="147"/>
      <c r="AC18" s="147"/>
      <c r="AD18" s="147"/>
      <c r="AE18" s="147"/>
      <c r="AF18" s="147"/>
      <c r="AG18" s="147" t="s">
        <v>112</v>
      </c>
      <c r="AH18" s="147">
        <v>0</v>
      </c>
      <c r="AI18" s="147"/>
      <c r="AJ18" s="147"/>
      <c r="AK18" s="147"/>
      <c r="AL18" s="147"/>
      <c r="AM18" s="147"/>
      <c r="AN18" s="147"/>
      <c r="AO18" s="147"/>
      <c r="AP18" s="147"/>
      <c r="AQ18" s="147"/>
      <c r="AR18" s="147"/>
      <c r="AS18" s="147"/>
      <c r="AT18" s="147"/>
      <c r="AU18" s="147"/>
      <c r="AV18" s="147"/>
      <c r="AW18" s="147"/>
      <c r="AX18" s="147"/>
      <c r="AY18" s="147"/>
      <c r="AZ18" s="147"/>
      <c r="BA18" s="147"/>
      <c r="BB18" s="147"/>
      <c r="BC18" s="147"/>
      <c r="BD18" s="147"/>
      <c r="BE18" s="147"/>
      <c r="BF18" s="147"/>
      <c r="BG18" s="147"/>
      <c r="BH18" s="147"/>
    </row>
    <row r="19" spans="1:60" outlineLevel="1" x14ac:dyDescent="0.2">
      <c r="A19" s="175">
        <v>6</v>
      </c>
      <c r="B19" s="176" t="s">
        <v>125</v>
      </c>
      <c r="C19" s="186" t="s">
        <v>126</v>
      </c>
      <c r="D19" s="177" t="s">
        <v>105</v>
      </c>
      <c r="E19" s="178">
        <v>1847588</v>
      </c>
      <c r="F19" s="179"/>
      <c r="G19" s="180">
        <f>ROUND(E19*F19,2)</f>
        <v>0</v>
      </c>
      <c r="H19" s="179"/>
      <c r="I19" s="180">
        <f>ROUND(E19*H19,2)</f>
        <v>0</v>
      </c>
      <c r="J19" s="179"/>
      <c r="K19" s="180">
        <f>ROUND(E19*J19,2)</f>
        <v>0</v>
      </c>
      <c r="L19" s="180">
        <v>21</v>
      </c>
      <c r="M19" s="180">
        <f>G19*(1+L19/100)</f>
        <v>0</v>
      </c>
      <c r="N19" s="178">
        <v>0</v>
      </c>
      <c r="O19" s="178">
        <f>ROUND(E19*N19,2)</f>
        <v>0</v>
      </c>
      <c r="P19" s="178">
        <v>0</v>
      </c>
      <c r="Q19" s="178">
        <f>ROUND(E19*P19,2)</f>
        <v>0</v>
      </c>
      <c r="R19" s="180"/>
      <c r="S19" s="180" t="s">
        <v>106</v>
      </c>
      <c r="T19" s="181" t="s">
        <v>107</v>
      </c>
      <c r="U19" s="157">
        <v>0</v>
      </c>
      <c r="V19" s="157">
        <f>ROUND(E19*U19,2)</f>
        <v>0</v>
      </c>
      <c r="W19" s="157"/>
      <c r="X19" s="157" t="s">
        <v>108</v>
      </c>
      <c r="Y19" s="157" t="s">
        <v>109</v>
      </c>
      <c r="Z19" s="147"/>
      <c r="AA19" s="147"/>
      <c r="AB19" s="147"/>
      <c r="AC19" s="147"/>
      <c r="AD19" s="147"/>
      <c r="AE19" s="147"/>
      <c r="AF19" s="147"/>
      <c r="AG19" s="147" t="s">
        <v>110</v>
      </c>
      <c r="AH19" s="147"/>
      <c r="AI19" s="147"/>
      <c r="AJ19" s="147"/>
      <c r="AK19" s="147"/>
      <c r="AL19" s="147"/>
      <c r="AM19" s="147"/>
      <c r="AN19" s="147"/>
      <c r="AO19" s="147"/>
      <c r="AP19" s="147"/>
      <c r="AQ19" s="147"/>
      <c r="AR19" s="147"/>
      <c r="AS19" s="147"/>
      <c r="AT19" s="147"/>
      <c r="AU19" s="147"/>
      <c r="AV19" s="147"/>
      <c r="AW19" s="147"/>
      <c r="AX19" s="147"/>
      <c r="AY19" s="147"/>
      <c r="AZ19" s="147"/>
      <c r="BA19" s="147"/>
      <c r="BB19" s="147"/>
      <c r="BC19" s="147"/>
      <c r="BD19" s="147"/>
      <c r="BE19" s="147"/>
      <c r="BF19" s="147"/>
      <c r="BG19" s="147"/>
      <c r="BH19" s="147"/>
    </row>
    <row r="20" spans="1:60" outlineLevel="1" x14ac:dyDescent="0.2">
      <c r="A20" s="168">
        <v>7</v>
      </c>
      <c r="B20" s="169" t="s">
        <v>127</v>
      </c>
      <c r="C20" s="184" t="s">
        <v>128</v>
      </c>
      <c r="D20" s="170" t="s">
        <v>105</v>
      </c>
      <c r="E20" s="171">
        <v>231206</v>
      </c>
      <c r="F20" s="172"/>
      <c r="G20" s="173">
        <f>ROUND(E20*F20,2)</f>
        <v>0</v>
      </c>
      <c r="H20" s="172"/>
      <c r="I20" s="173">
        <f>ROUND(E20*H20,2)</f>
        <v>0</v>
      </c>
      <c r="J20" s="172"/>
      <c r="K20" s="173">
        <f>ROUND(E20*J20,2)</f>
        <v>0</v>
      </c>
      <c r="L20" s="173">
        <v>21</v>
      </c>
      <c r="M20" s="173">
        <f>G20*(1+L20/100)</f>
        <v>0</v>
      </c>
      <c r="N20" s="171">
        <v>0</v>
      </c>
      <c r="O20" s="171">
        <f>ROUND(E20*N20,2)</f>
        <v>0</v>
      </c>
      <c r="P20" s="171">
        <v>0</v>
      </c>
      <c r="Q20" s="171">
        <f>ROUND(E20*P20,2)</f>
        <v>0</v>
      </c>
      <c r="R20" s="173"/>
      <c r="S20" s="173" t="s">
        <v>106</v>
      </c>
      <c r="T20" s="174" t="s">
        <v>107</v>
      </c>
      <c r="U20" s="157">
        <v>0</v>
      </c>
      <c r="V20" s="157">
        <f>ROUND(E20*U20,2)</f>
        <v>0</v>
      </c>
      <c r="W20" s="157"/>
      <c r="X20" s="157" t="s">
        <v>129</v>
      </c>
      <c r="Y20" s="157" t="s">
        <v>109</v>
      </c>
      <c r="Z20" s="147"/>
      <c r="AA20" s="147"/>
      <c r="AB20" s="147"/>
      <c r="AC20" s="147"/>
      <c r="AD20" s="147"/>
      <c r="AE20" s="147"/>
      <c r="AF20" s="147"/>
      <c r="AG20" s="147" t="s">
        <v>130</v>
      </c>
      <c r="AH20" s="147"/>
      <c r="AI20" s="147"/>
      <c r="AJ20" s="147"/>
      <c r="AK20" s="147"/>
      <c r="AL20" s="147"/>
      <c r="AM20" s="147"/>
      <c r="AN20" s="147"/>
      <c r="AO20" s="147"/>
      <c r="AP20" s="147"/>
      <c r="AQ20" s="147"/>
      <c r="AR20" s="147"/>
      <c r="AS20" s="147"/>
      <c r="AT20" s="147"/>
      <c r="AU20" s="147"/>
      <c r="AV20" s="147"/>
      <c r="AW20" s="147"/>
      <c r="AX20" s="147"/>
      <c r="AY20" s="147"/>
      <c r="AZ20" s="147"/>
      <c r="BA20" s="147"/>
      <c r="BB20" s="147"/>
      <c r="BC20" s="147"/>
      <c r="BD20" s="147"/>
      <c r="BE20" s="147"/>
      <c r="BF20" s="147"/>
      <c r="BG20" s="147"/>
      <c r="BH20" s="147"/>
    </row>
    <row r="21" spans="1:60" ht="42.8" outlineLevel="2" x14ac:dyDescent="0.2">
      <c r="A21" s="154"/>
      <c r="B21" s="155"/>
      <c r="C21" s="251" t="s">
        <v>131</v>
      </c>
      <c r="D21" s="252"/>
      <c r="E21" s="252"/>
      <c r="F21" s="252"/>
      <c r="G21" s="252"/>
      <c r="H21" s="157"/>
      <c r="I21" s="157"/>
      <c r="J21" s="157"/>
      <c r="K21" s="157"/>
      <c r="L21" s="157"/>
      <c r="M21" s="157"/>
      <c r="N21" s="156"/>
      <c r="O21" s="156"/>
      <c r="P21" s="156"/>
      <c r="Q21" s="156"/>
      <c r="R21" s="157"/>
      <c r="S21" s="157"/>
      <c r="T21" s="157"/>
      <c r="U21" s="157"/>
      <c r="V21" s="157"/>
      <c r="W21" s="157"/>
      <c r="X21" s="157"/>
      <c r="Y21" s="157"/>
      <c r="Z21" s="147"/>
      <c r="AA21" s="147"/>
      <c r="AB21" s="147"/>
      <c r="AC21" s="147"/>
      <c r="AD21" s="147"/>
      <c r="AE21" s="147"/>
      <c r="AF21" s="147"/>
      <c r="AG21" s="147" t="s">
        <v>132</v>
      </c>
      <c r="AH21" s="147"/>
      <c r="AI21" s="147"/>
      <c r="AJ21" s="147"/>
      <c r="AK21" s="147"/>
      <c r="AL21" s="147"/>
      <c r="AM21" s="147"/>
      <c r="AN21" s="147"/>
      <c r="AO21" s="147"/>
      <c r="AP21" s="147"/>
      <c r="AQ21" s="147"/>
      <c r="AR21" s="147"/>
      <c r="AS21" s="147"/>
      <c r="AT21" s="147"/>
      <c r="AU21" s="147"/>
      <c r="AV21" s="147"/>
      <c r="AW21" s="147"/>
      <c r="AX21" s="147"/>
      <c r="AY21" s="147"/>
      <c r="AZ21" s="147"/>
      <c r="BA21" s="182" t="str">
        <f>C21</f>
        <v>Stupeň korozní agresivity prostředí je C3 dle ČSN ISO 9223, ČSN ISO 9224, ČSN EN ISO 12944-2, životnost OK se předpokládá 20 let. Je navržena protikorozní ochrana nátěrovým systémem o celkové nominální tloušťce 160 µm dle ČSN EN ISO 12944 na povrch Sa2 1/2 připravený otrýskáním dle ČSN ISO 8504-2. Kompletní nátěrový systém bude proveden v dílně v barevném odstínu dle investora. Na stavbě se provede očištění poškozených ploch a tyto plochy se opatří kompletním nátěrem. Styčné plochy před provedením přípojů musí být očištěny a odmaštěny.</v>
      </c>
      <c r="BB21" s="147"/>
      <c r="BC21" s="147"/>
      <c r="BD21" s="147"/>
      <c r="BE21" s="147"/>
      <c r="BF21" s="147"/>
      <c r="BG21" s="147"/>
      <c r="BH21" s="147"/>
    </row>
    <row r="22" spans="1:60" outlineLevel="2" x14ac:dyDescent="0.2">
      <c r="A22" s="154"/>
      <c r="B22" s="155"/>
      <c r="C22" s="185" t="s">
        <v>111</v>
      </c>
      <c r="D22" s="158"/>
      <c r="E22" s="159">
        <v>231206</v>
      </c>
      <c r="F22" s="157"/>
      <c r="G22" s="157"/>
      <c r="H22" s="157"/>
      <c r="I22" s="157"/>
      <c r="J22" s="157"/>
      <c r="K22" s="157"/>
      <c r="L22" s="157"/>
      <c r="M22" s="157"/>
      <c r="N22" s="156"/>
      <c r="O22" s="156"/>
      <c r="P22" s="156"/>
      <c r="Q22" s="156"/>
      <c r="R22" s="157"/>
      <c r="S22" s="157"/>
      <c r="T22" s="157"/>
      <c r="U22" s="157"/>
      <c r="V22" s="157"/>
      <c r="W22" s="157"/>
      <c r="X22" s="157"/>
      <c r="Y22" s="157"/>
      <c r="Z22" s="147"/>
      <c r="AA22" s="147"/>
      <c r="AB22" s="147"/>
      <c r="AC22" s="147"/>
      <c r="AD22" s="147"/>
      <c r="AE22" s="147"/>
      <c r="AF22" s="147"/>
      <c r="AG22" s="147" t="s">
        <v>112</v>
      </c>
      <c r="AH22" s="147">
        <v>0</v>
      </c>
      <c r="AI22" s="147"/>
      <c r="AJ22" s="147"/>
      <c r="AK22" s="147"/>
      <c r="AL22" s="147"/>
      <c r="AM22" s="147"/>
      <c r="AN22" s="147"/>
      <c r="AO22" s="147"/>
      <c r="AP22" s="147"/>
      <c r="AQ22" s="147"/>
      <c r="AR22" s="147"/>
      <c r="AS22" s="147"/>
      <c r="AT22" s="147"/>
      <c r="AU22" s="147"/>
      <c r="AV22" s="147"/>
      <c r="AW22" s="147"/>
      <c r="AX22" s="147"/>
      <c r="AY22" s="147"/>
      <c r="AZ22" s="147"/>
      <c r="BA22" s="147"/>
      <c r="BB22" s="147"/>
      <c r="BC22" s="147"/>
      <c r="BD22" s="147"/>
      <c r="BE22" s="147"/>
      <c r="BF22" s="147"/>
      <c r="BG22" s="147"/>
      <c r="BH22" s="147"/>
    </row>
    <row r="23" spans="1:60" outlineLevel="1" x14ac:dyDescent="0.2">
      <c r="A23" s="168">
        <v>8</v>
      </c>
      <c r="B23" s="169" t="s">
        <v>133</v>
      </c>
      <c r="C23" s="184" t="s">
        <v>134</v>
      </c>
      <c r="D23" s="170" t="s">
        <v>105</v>
      </c>
      <c r="E23" s="171">
        <v>715183</v>
      </c>
      <c r="F23" s="172"/>
      <c r="G23" s="173">
        <f>ROUND(E23*F23,2)</f>
        <v>0</v>
      </c>
      <c r="H23" s="172"/>
      <c r="I23" s="173">
        <f>ROUND(E23*H23,2)</f>
        <v>0</v>
      </c>
      <c r="J23" s="172"/>
      <c r="K23" s="173">
        <f>ROUND(E23*J23,2)</f>
        <v>0</v>
      </c>
      <c r="L23" s="173">
        <v>21</v>
      </c>
      <c r="M23" s="173">
        <f>G23*(1+L23/100)</f>
        <v>0</v>
      </c>
      <c r="N23" s="171">
        <v>0</v>
      </c>
      <c r="O23" s="171">
        <f>ROUND(E23*N23,2)</f>
        <v>0</v>
      </c>
      <c r="P23" s="171">
        <v>0</v>
      </c>
      <c r="Q23" s="171">
        <f>ROUND(E23*P23,2)</f>
        <v>0</v>
      </c>
      <c r="R23" s="173"/>
      <c r="S23" s="173" t="s">
        <v>106</v>
      </c>
      <c r="T23" s="174" t="s">
        <v>107</v>
      </c>
      <c r="U23" s="157">
        <v>0</v>
      </c>
      <c r="V23" s="157">
        <f>ROUND(E23*U23,2)</f>
        <v>0</v>
      </c>
      <c r="W23" s="157"/>
      <c r="X23" s="157" t="s">
        <v>129</v>
      </c>
      <c r="Y23" s="157" t="s">
        <v>109</v>
      </c>
      <c r="Z23" s="147"/>
      <c r="AA23" s="147"/>
      <c r="AB23" s="147"/>
      <c r="AC23" s="147"/>
      <c r="AD23" s="147"/>
      <c r="AE23" s="147"/>
      <c r="AF23" s="147"/>
      <c r="AG23" s="147" t="s">
        <v>130</v>
      </c>
      <c r="AH23" s="147"/>
      <c r="AI23" s="147"/>
      <c r="AJ23" s="147"/>
      <c r="AK23" s="147"/>
      <c r="AL23" s="147"/>
      <c r="AM23" s="147"/>
      <c r="AN23" s="147"/>
      <c r="AO23" s="147"/>
      <c r="AP23" s="147"/>
      <c r="AQ23" s="147"/>
      <c r="AR23" s="147"/>
      <c r="AS23" s="147"/>
      <c r="AT23" s="147"/>
      <c r="AU23" s="147"/>
      <c r="AV23" s="147"/>
      <c r="AW23" s="147"/>
      <c r="AX23" s="147"/>
      <c r="AY23" s="147"/>
      <c r="AZ23" s="147"/>
      <c r="BA23" s="147"/>
      <c r="BB23" s="147"/>
      <c r="BC23" s="147"/>
      <c r="BD23" s="147"/>
      <c r="BE23" s="147"/>
      <c r="BF23" s="147"/>
      <c r="BG23" s="147"/>
      <c r="BH23" s="147"/>
    </row>
    <row r="24" spans="1:60" ht="42.8" outlineLevel="2" x14ac:dyDescent="0.2">
      <c r="A24" s="154"/>
      <c r="B24" s="155"/>
      <c r="C24" s="251" t="s">
        <v>131</v>
      </c>
      <c r="D24" s="252"/>
      <c r="E24" s="252"/>
      <c r="F24" s="252"/>
      <c r="G24" s="252"/>
      <c r="H24" s="157"/>
      <c r="I24" s="157"/>
      <c r="J24" s="157"/>
      <c r="K24" s="157"/>
      <c r="L24" s="157"/>
      <c r="M24" s="157"/>
      <c r="N24" s="156"/>
      <c r="O24" s="156"/>
      <c r="P24" s="156"/>
      <c r="Q24" s="156"/>
      <c r="R24" s="157"/>
      <c r="S24" s="157"/>
      <c r="T24" s="157"/>
      <c r="U24" s="157"/>
      <c r="V24" s="157"/>
      <c r="W24" s="157"/>
      <c r="X24" s="157"/>
      <c r="Y24" s="157"/>
      <c r="Z24" s="147"/>
      <c r="AA24" s="147"/>
      <c r="AB24" s="147"/>
      <c r="AC24" s="147"/>
      <c r="AD24" s="147"/>
      <c r="AE24" s="147"/>
      <c r="AF24" s="147"/>
      <c r="AG24" s="147" t="s">
        <v>132</v>
      </c>
      <c r="AH24" s="147"/>
      <c r="AI24" s="147"/>
      <c r="AJ24" s="147"/>
      <c r="AK24" s="147"/>
      <c r="AL24" s="147"/>
      <c r="AM24" s="147"/>
      <c r="AN24" s="147"/>
      <c r="AO24" s="147"/>
      <c r="AP24" s="147"/>
      <c r="AQ24" s="147"/>
      <c r="AR24" s="147"/>
      <c r="AS24" s="147"/>
      <c r="AT24" s="147"/>
      <c r="AU24" s="147"/>
      <c r="AV24" s="147"/>
      <c r="AW24" s="147"/>
      <c r="AX24" s="147"/>
      <c r="AY24" s="147"/>
      <c r="AZ24" s="147"/>
      <c r="BA24" s="182" t="str">
        <f>C24</f>
        <v>Stupeň korozní agresivity prostředí je C3 dle ČSN ISO 9223, ČSN ISO 9224, ČSN EN ISO 12944-2, životnost OK se předpokládá 20 let. Je navržena protikorozní ochrana nátěrovým systémem o celkové nominální tloušťce 160 µm dle ČSN EN ISO 12944 na povrch Sa2 1/2 připravený otrýskáním dle ČSN ISO 8504-2. Kompletní nátěrový systém bude proveden v dílně v barevném odstínu dle investora. Na stavbě se provede očištění poškozených ploch a tyto plochy se opatří kompletním nátěrem. Styčné plochy před provedením přípojů musí být očištěny a odmaštěny.</v>
      </c>
      <c r="BB24" s="147"/>
      <c r="BC24" s="147"/>
      <c r="BD24" s="147"/>
      <c r="BE24" s="147"/>
      <c r="BF24" s="147"/>
      <c r="BG24" s="147"/>
      <c r="BH24" s="147"/>
    </row>
    <row r="25" spans="1:60" outlineLevel="2" x14ac:dyDescent="0.2">
      <c r="A25" s="154"/>
      <c r="B25" s="155"/>
      <c r="C25" s="185" t="s">
        <v>115</v>
      </c>
      <c r="D25" s="158"/>
      <c r="E25" s="159">
        <v>715183</v>
      </c>
      <c r="F25" s="157"/>
      <c r="G25" s="157"/>
      <c r="H25" s="157"/>
      <c r="I25" s="157"/>
      <c r="J25" s="157"/>
      <c r="K25" s="157"/>
      <c r="L25" s="157"/>
      <c r="M25" s="157"/>
      <c r="N25" s="156"/>
      <c r="O25" s="156"/>
      <c r="P25" s="156"/>
      <c r="Q25" s="156"/>
      <c r="R25" s="157"/>
      <c r="S25" s="157"/>
      <c r="T25" s="157"/>
      <c r="U25" s="157"/>
      <c r="V25" s="157"/>
      <c r="W25" s="157"/>
      <c r="X25" s="157"/>
      <c r="Y25" s="157"/>
      <c r="Z25" s="147"/>
      <c r="AA25" s="147"/>
      <c r="AB25" s="147"/>
      <c r="AC25" s="147"/>
      <c r="AD25" s="147"/>
      <c r="AE25" s="147"/>
      <c r="AF25" s="147"/>
      <c r="AG25" s="147" t="s">
        <v>112</v>
      </c>
      <c r="AH25" s="147">
        <v>0</v>
      </c>
      <c r="AI25" s="147"/>
      <c r="AJ25" s="147"/>
      <c r="AK25" s="147"/>
      <c r="AL25" s="147"/>
      <c r="AM25" s="147"/>
      <c r="AN25" s="147"/>
      <c r="AO25" s="147"/>
      <c r="AP25" s="147"/>
      <c r="AQ25" s="147"/>
      <c r="AR25" s="147"/>
      <c r="AS25" s="147"/>
      <c r="AT25" s="147"/>
      <c r="AU25" s="147"/>
      <c r="AV25" s="147"/>
      <c r="AW25" s="147"/>
      <c r="AX25" s="147"/>
      <c r="AY25" s="147"/>
      <c r="AZ25" s="147"/>
      <c r="BA25" s="147"/>
      <c r="BB25" s="147"/>
      <c r="BC25" s="147"/>
      <c r="BD25" s="147"/>
      <c r="BE25" s="147"/>
      <c r="BF25" s="147"/>
      <c r="BG25" s="147"/>
      <c r="BH25" s="147"/>
    </row>
    <row r="26" spans="1:60" outlineLevel="1" x14ac:dyDescent="0.2">
      <c r="A26" s="168">
        <v>9</v>
      </c>
      <c r="B26" s="169" t="s">
        <v>135</v>
      </c>
      <c r="C26" s="184" t="s">
        <v>136</v>
      </c>
      <c r="D26" s="170" t="s">
        <v>105</v>
      </c>
      <c r="E26" s="171">
        <v>167981</v>
      </c>
      <c r="F26" s="172"/>
      <c r="G26" s="173">
        <f>ROUND(E26*F26,2)</f>
        <v>0</v>
      </c>
      <c r="H26" s="172"/>
      <c r="I26" s="173">
        <f>ROUND(E26*H26,2)</f>
        <v>0</v>
      </c>
      <c r="J26" s="172"/>
      <c r="K26" s="173">
        <f>ROUND(E26*J26,2)</f>
        <v>0</v>
      </c>
      <c r="L26" s="173">
        <v>21</v>
      </c>
      <c r="M26" s="173">
        <f>G26*(1+L26/100)</f>
        <v>0</v>
      </c>
      <c r="N26" s="171">
        <v>0</v>
      </c>
      <c r="O26" s="171">
        <f>ROUND(E26*N26,2)</f>
        <v>0</v>
      </c>
      <c r="P26" s="171">
        <v>0</v>
      </c>
      <c r="Q26" s="171">
        <f>ROUND(E26*P26,2)</f>
        <v>0</v>
      </c>
      <c r="R26" s="173"/>
      <c r="S26" s="173" t="s">
        <v>106</v>
      </c>
      <c r="T26" s="174" t="s">
        <v>107</v>
      </c>
      <c r="U26" s="157">
        <v>0</v>
      </c>
      <c r="V26" s="157">
        <f>ROUND(E26*U26,2)</f>
        <v>0</v>
      </c>
      <c r="W26" s="157"/>
      <c r="X26" s="157" t="s">
        <v>129</v>
      </c>
      <c r="Y26" s="157" t="s">
        <v>109</v>
      </c>
      <c r="Z26" s="147"/>
      <c r="AA26" s="147"/>
      <c r="AB26" s="147"/>
      <c r="AC26" s="147"/>
      <c r="AD26" s="147"/>
      <c r="AE26" s="147"/>
      <c r="AF26" s="147"/>
      <c r="AG26" s="147" t="s">
        <v>130</v>
      </c>
      <c r="AH26" s="147"/>
      <c r="AI26" s="147"/>
      <c r="AJ26" s="147"/>
      <c r="AK26" s="147"/>
      <c r="AL26" s="147"/>
      <c r="AM26" s="147"/>
      <c r="AN26" s="147"/>
      <c r="AO26" s="147"/>
      <c r="AP26" s="147"/>
      <c r="AQ26" s="147"/>
      <c r="AR26" s="147"/>
      <c r="AS26" s="147"/>
      <c r="AT26" s="147"/>
      <c r="AU26" s="147"/>
      <c r="AV26" s="147"/>
      <c r="AW26" s="147"/>
      <c r="AX26" s="147"/>
      <c r="AY26" s="147"/>
      <c r="AZ26" s="147"/>
      <c r="BA26" s="147"/>
      <c r="BB26" s="147"/>
      <c r="BC26" s="147"/>
      <c r="BD26" s="147"/>
      <c r="BE26" s="147"/>
      <c r="BF26" s="147"/>
      <c r="BG26" s="147"/>
      <c r="BH26" s="147"/>
    </row>
    <row r="27" spans="1:60" ht="42.8" outlineLevel="2" x14ac:dyDescent="0.2">
      <c r="A27" s="154"/>
      <c r="B27" s="155"/>
      <c r="C27" s="251" t="s">
        <v>131</v>
      </c>
      <c r="D27" s="252"/>
      <c r="E27" s="252"/>
      <c r="F27" s="252"/>
      <c r="G27" s="252"/>
      <c r="H27" s="157"/>
      <c r="I27" s="157"/>
      <c r="J27" s="157"/>
      <c r="K27" s="157"/>
      <c r="L27" s="157"/>
      <c r="M27" s="157"/>
      <c r="N27" s="156"/>
      <c r="O27" s="156"/>
      <c r="P27" s="156"/>
      <c r="Q27" s="156"/>
      <c r="R27" s="157"/>
      <c r="S27" s="157"/>
      <c r="T27" s="157"/>
      <c r="U27" s="157"/>
      <c r="V27" s="157"/>
      <c r="W27" s="157"/>
      <c r="X27" s="157"/>
      <c r="Y27" s="157"/>
      <c r="Z27" s="147"/>
      <c r="AA27" s="147"/>
      <c r="AB27" s="147"/>
      <c r="AC27" s="147"/>
      <c r="AD27" s="147"/>
      <c r="AE27" s="147"/>
      <c r="AF27" s="147"/>
      <c r="AG27" s="147" t="s">
        <v>132</v>
      </c>
      <c r="AH27" s="147"/>
      <c r="AI27" s="147"/>
      <c r="AJ27" s="147"/>
      <c r="AK27" s="147"/>
      <c r="AL27" s="147"/>
      <c r="AM27" s="147"/>
      <c r="AN27" s="147"/>
      <c r="AO27" s="147"/>
      <c r="AP27" s="147"/>
      <c r="AQ27" s="147"/>
      <c r="AR27" s="147"/>
      <c r="AS27" s="147"/>
      <c r="AT27" s="147"/>
      <c r="AU27" s="147"/>
      <c r="AV27" s="147"/>
      <c r="AW27" s="147"/>
      <c r="AX27" s="147"/>
      <c r="AY27" s="147"/>
      <c r="AZ27" s="147"/>
      <c r="BA27" s="182" t="str">
        <f>C27</f>
        <v>Stupeň korozní agresivity prostředí je C3 dle ČSN ISO 9223, ČSN ISO 9224, ČSN EN ISO 12944-2, životnost OK se předpokládá 20 let. Je navržena protikorozní ochrana nátěrovým systémem o celkové nominální tloušťce 160 µm dle ČSN EN ISO 12944 na povrch Sa2 1/2 připravený otrýskáním dle ČSN ISO 8504-2. Kompletní nátěrový systém bude proveden v dílně v barevném odstínu dle investora. Na stavbě se provede očištění poškozených ploch a tyto plochy se opatří kompletním nátěrem. Styčné plochy před provedením přípojů musí být očištěny a odmaštěny.</v>
      </c>
      <c r="BB27" s="147"/>
      <c r="BC27" s="147"/>
      <c r="BD27" s="147"/>
      <c r="BE27" s="147"/>
      <c r="BF27" s="147"/>
      <c r="BG27" s="147"/>
      <c r="BH27" s="147"/>
    </row>
    <row r="28" spans="1:60" outlineLevel="2" x14ac:dyDescent="0.2">
      <c r="A28" s="154"/>
      <c r="B28" s="155"/>
      <c r="C28" s="185" t="s">
        <v>118</v>
      </c>
      <c r="D28" s="158"/>
      <c r="E28" s="159">
        <v>167981</v>
      </c>
      <c r="F28" s="157"/>
      <c r="G28" s="157"/>
      <c r="H28" s="157"/>
      <c r="I28" s="157"/>
      <c r="J28" s="157"/>
      <c r="K28" s="157"/>
      <c r="L28" s="157"/>
      <c r="M28" s="157"/>
      <c r="N28" s="156"/>
      <c r="O28" s="156"/>
      <c r="P28" s="156"/>
      <c r="Q28" s="156"/>
      <c r="R28" s="157"/>
      <c r="S28" s="157"/>
      <c r="T28" s="157"/>
      <c r="U28" s="157"/>
      <c r="V28" s="157"/>
      <c r="W28" s="157"/>
      <c r="X28" s="157"/>
      <c r="Y28" s="157"/>
      <c r="Z28" s="147"/>
      <c r="AA28" s="147"/>
      <c r="AB28" s="147"/>
      <c r="AC28" s="147"/>
      <c r="AD28" s="147"/>
      <c r="AE28" s="147"/>
      <c r="AF28" s="147"/>
      <c r="AG28" s="147" t="s">
        <v>112</v>
      </c>
      <c r="AH28" s="147">
        <v>0</v>
      </c>
      <c r="AI28" s="147"/>
      <c r="AJ28" s="147"/>
      <c r="AK28" s="147"/>
      <c r="AL28" s="147"/>
      <c r="AM28" s="147"/>
      <c r="AN28" s="147"/>
      <c r="AO28" s="147"/>
      <c r="AP28" s="147"/>
      <c r="AQ28" s="147"/>
      <c r="AR28" s="147"/>
      <c r="AS28" s="147"/>
      <c r="AT28" s="147"/>
      <c r="AU28" s="147"/>
      <c r="AV28" s="147"/>
      <c r="AW28" s="147"/>
      <c r="AX28" s="147"/>
      <c r="AY28" s="147"/>
      <c r="AZ28" s="147"/>
      <c r="BA28" s="147"/>
      <c r="BB28" s="147"/>
      <c r="BC28" s="147"/>
      <c r="BD28" s="147"/>
      <c r="BE28" s="147"/>
      <c r="BF28" s="147"/>
      <c r="BG28" s="147"/>
      <c r="BH28" s="147"/>
    </row>
    <row r="29" spans="1:60" ht="21.4" outlineLevel="1" x14ac:dyDescent="0.2">
      <c r="A29" s="168">
        <v>10</v>
      </c>
      <c r="B29" s="169" t="s">
        <v>137</v>
      </c>
      <c r="C29" s="184" t="s">
        <v>138</v>
      </c>
      <c r="D29" s="170" t="s">
        <v>105</v>
      </c>
      <c r="E29" s="171">
        <v>733218</v>
      </c>
      <c r="F29" s="172"/>
      <c r="G29" s="173">
        <f>ROUND(E29*F29,2)</f>
        <v>0</v>
      </c>
      <c r="H29" s="172"/>
      <c r="I29" s="173">
        <f>ROUND(E29*H29,2)</f>
        <v>0</v>
      </c>
      <c r="J29" s="172"/>
      <c r="K29" s="173">
        <f>ROUND(E29*J29,2)</f>
        <v>0</v>
      </c>
      <c r="L29" s="173">
        <v>21</v>
      </c>
      <c r="M29" s="173">
        <f>G29*(1+L29/100)</f>
        <v>0</v>
      </c>
      <c r="N29" s="171">
        <v>0</v>
      </c>
      <c r="O29" s="171">
        <f>ROUND(E29*N29,2)</f>
        <v>0</v>
      </c>
      <c r="P29" s="171">
        <v>0</v>
      </c>
      <c r="Q29" s="171">
        <f>ROUND(E29*P29,2)</f>
        <v>0</v>
      </c>
      <c r="R29" s="173"/>
      <c r="S29" s="173" t="s">
        <v>106</v>
      </c>
      <c r="T29" s="174" t="s">
        <v>107</v>
      </c>
      <c r="U29" s="157">
        <v>0</v>
      </c>
      <c r="V29" s="157">
        <f>ROUND(E29*U29,2)</f>
        <v>0</v>
      </c>
      <c r="W29" s="157"/>
      <c r="X29" s="157" t="s">
        <v>129</v>
      </c>
      <c r="Y29" s="157" t="s">
        <v>109</v>
      </c>
      <c r="Z29" s="147"/>
      <c r="AA29" s="147"/>
      <c r="AB29" s="147"/>
      <c r="AC29" s="147"/>
      <c r="AD29" s="147"/>
      <c r="AE29" s="147"/>
      <c r="AF29" s="147"/>
      <c r="AG29" s="147" t="s">
        <v>130</v>
      </c>
      <c r="AH29" s="147"/>
      <c r="AI29" s="147"/>
      <c r="AJ29" s="147"/>
      <c r="AK29" s="147"/>
      <c r="AL29" s="147"/>
      <c r="AM29" s="147"/>
      <c r="AN29" s="147"/>
      <c r="AO29" s="147"/>
      <c r="AP29" s="147"/>
      <c r="AQ29" s="147"/>
      <c r="AR29" s="147"/>
      <c r="AS29" s="147"/>
      <c r="AT29" s="147"/>
      <c r="AU29" s="147"/>
      <c r="AV29" s="147"/>
      <c r="AW29" s="147"/>
      <c r="AX29" s="147"/>
      <c r="AY29" s="147"/>
      <c r="AZ29" s="147"/>
      <c r="BA29" s="147"/>
      <c r="BB29" s="147"/>
      <c r="BC29" s="147"/>
      <c r="BD29" s="147"/>
      <c r="BE29" s="147"/>
      <c r="BF29" s="147"/>
      <c r="BG29" s="147"/>
      <c r="BH29" s="147"/>
    </row>
    <row r="30" spans="1:60" ht="42.8" outlineLevel="2" x14ac:dyDescent="0.2">
      <c r="A30" s="154"/>
      <c r="B30" s="155"/>
      <c r="C30" s="251" t="s">
        <v>131</v>
      </c>
      <c r="D30" s="252"/>
      <c r="E30" s="252"/>
      <c r="F30" s="252"/>
      <c r="G30" s="252"/>
      <c r="H30" s="157"/>
      <c r="I30" s="157"/>
      <c r="J30" s="157"/>
      <c r="K30" s="157"/>
      <c r="L30" s="157"/>
      <c r="M30" s="157"/>
      <c r="N30" s="156"/>
      <c r="O30" s="156"/>
      <c r="P30" s="156"/>
      <c r="Q30" s="156"/>
      <c r="R30" s="157"/>
      <c r="S30" s="157"/>
      <c r="T30" s="157"/>
      <c r="U30" s="157"/>
      <c r="V30" s="157"/>
      <c r="W30" s="157"/>
      <c r="X30" s="157"/>
      <c r="Y30" s="157"/>
      <c r="Z30" s="147"/>
      <c r="AA30" s="147"/>
      <c r="AB30" s="147"/>
      <c r="AC30" s="147"/>
      <c r="AD30" s="147"/>
      <c r="AE30" s="147"/>
      <c r="AF30" s="147"/>
      <c r="AG30" s="147" t="s">
        <v>132</v>
      </c>
      <c r="AH30" s="147"/>
      <c r="AI30" s="147"/>
      <c r="AJ30" s="147"/>
      <c r="AK30" s="147"/>
      <c r="AL30" s="147"/>
      <c r="AM30" s="147"/>
      <c r="AN30" s="147"/>
      <c r="AO30" s="147"/>
      <c r="AP30" s="147"/>
      <c r="AQ30" s="147"/>
      <c r="AR30" s="147"/>
      <c r="AS30" s="147"/>
      <c r="AT30" s="147"/>
      <c r="AU30" s="147"/>
      <c r="AV30" s="147"/>
      <c r="AW30" s="147"/>
      <c r="AX30" s="147"/>
      <c r="AY30" s="147"/>
      <c r="AZ30" s="147"/>
      <c r="BA30" s="182" t="str">
        <f>C30</f>
        <v>Stupeň korozní agresivity prostředí je C3 dle ČSN ISO 9223, ČSN ISO 9224, ČSN EN ISO 12944-2, životnost OK se předpokládá 20 let. Je navržena protikorozní ochrana nátěrovým systémem o celkové nominální tloušťce 160 µm dle ČSN EN ISO 12944 na povrch Sa2 1/2 připravený otrýskáním dle ČSN ISO 8504-2. Kompletní nátěrový systém bude proveden v dílně v barevném odstínu dle investora. Na stavbě se provede očištění poškozených ploch a tyto plochy se opatří kompletním nátěrem. Styčné plochy před provedením přípojů musí být očištěny a odmaštěny.</v>
      </c>
      <c r="BB30" s="147"/>
      <c r="BC30" s="147"/>
      <c r="BD30" s="147"/>
      <c r="BE30" s="147"/>
      <c r="BF30" s="147"/>
      <c r="BG30" s="147"/>
      <c r="BH30" s="147"/>
    </row>
    <row r="31" spans="1:60" outlineLevel="2" x14ac:dyDescent="0.2">
      <c r="A31" s="154"/>
      <c r="B31" s="155"/>
      <c r="C31" s="185" t="s">
        <v>121</v>
      </c>
      <c r="D31" s="158"/>
      <c r="E31" s="159">
        <v>733218</v>
      </c>
      <c r="F31" s="157"/>
      <c r="G31" s="157"/>
      <c r="H31" s="157"/>
      <c r="I31" s="157"/>
      <c r="J31" s="157"/>
      <c r="K31" s="157"/>
      <c r="L31" s="157"/>
      <c r="M31" s="157"/>
      <c r="N31" s="156"/>
      <c r="O31" s="156"/>
      <c r="P31" s="156"/>
      <c r="Q31" s="156"/>
      <c r="R31" s="157"/>
      <c r="S31" s="157"/>
      <c r="T31" s="157"/>
      <c r="U31" s="157"/>
      <c r="V31" s="157"/>
      <c r="W31" s="157"/>
      <c r="X31" s="157"/>
      <c r="Y31" s="157"/>
      <c r="Z31" s="147"/>
      <c r="AA31" s="147"/>
      <c r="AB31" s="147"/>
      <c r="AC31" s="147"/>
      <c r="AD31" s="147"/>
      <c r="AE31" s="147"/>
      <c r="AF31" s="147"/>
      <c r="AG31" s="147" t="s">
        <v>112</v>
      </c>
      <c r="AH31" s="147">
        <v>0</v>
      </c>
      <c r="AI31" s="147"/>
      <c r="AJ31" s="147"/>
      <c r="AK31" s="147"/>
      <c r="AL31" s="147"/>
      <c r="AM31" s="147"/>
      <c r="AN31" s="147"/>
      <c r="AO31" s="147"/>
      <c r="AP31" s="147"/>
      <c r="AQ31" s="147"/>
      <c r="AR31" s="147"/>
      <c r="AS31" s="147"/>
      <c r="AT31" s="147"/>
      <c r="AU31" s="147"/>
      <c r="AV31" s="147"/>
      <c r="AW31" s="147"/>
      <c r="AX31" s="147"/>
      <c r="AY31" s="147"/>
      <c r="AZ31" s="147"/>
      <c r="BA31" s="147"/>
      <c r="BB31" s="147"/>
      <c r="BC31" s="147"/>
      <c r="BD31" s="147"/>
      <c r="BE31" s="147"/>
      <c r="BF31" s="147"/>
      <c r="BG31" s="147"/>
      <c r="BH31" s="147"/>
    </row>
    <row r="32" spans="1:60" x14ac:dyDescent="0.2">
      <c r="A32" s="161" t="s">
        <v>101</v>
      </c>
      <c r="B32" s="162" t="s">
        <v>72</v>
      </c>
      <c r="C32" s="183" t="s">
        <v>27</v>
      </c>
      <c r="D32" s="163"/>
      <c r="E32" s="164"/>
      <c r="F32" s="165"/>
      <c r="G32" s="165">
        <f>SUMIF(AG33:AG38,"&lt;&gt;NOR",G33:G38)</f>
        <v>0</v>
      </c>
      <c r="H32" s="165"/>
      <c r="I32" s="165">
        <f>SUM(I33:I38)</f>
        <v>0</v>
      </c>
      <c r="J32" s="165"/>
      <c r="K32" s="165">
        <f>SUM(K33:K38)</f>
        <v>0</v>
      </c>
      <c r="L32" s="165"/>
      <c r="M32" s="165">
        <f>SUM(M33:M38)</f>
        <v>0</v>
      </c>
      <c r="N32" s="164"/>
      <c r="O32" s="164">
        <f>SUM(O33:O38)</f>
        <v>0</v>
      </c>
      <c r="P32" s="164"/>
      <c r="Q32" s="164">
        <f>SUM(Q33:Q38)</f>
        <v>0</v>
      </c>
      <c r="R32" s="165"/>
      <c r="S32" s="165"/>
      <c r="T32" s="166"/>
      <c r="U32" s="160"/>
      <c r="V32" s="160">
        <f>SUM(V33:V38)</f>
        <v>0</v>
      </c>
      <c r="W32" s="160"/>
      <c r="X32" s="160"/>
      <c r="Y32" s="160"/>
      <c r="AG32" t="s">
        <v>102</v>
      </c>
    </row>
    <row r="33" spans="1:60" outlineLevel="1" x14ac:dyDescent="0.2">
      <c r="A33" s="168">
        <v>11</v>
      </c>
      <c r="B33" s="169" t="s">
        <v>139</v>
      </c>
      <c r="C33" s="184" t="s">
        <v>140</v>
      </c>
      <c r="D33" s="170" t="s">
        <v>141</v>
      </c>
      <c r="E33" s="171">
        <v>1</v>
      </c>
      <c r="F33" s="172"/>
      <c r="G33" s="173">
        <f>ROUND(E33*F33,2)</f>
        <v>0</v>
      </c>
      <c r="H33" s="172"/>
      <c r="I33" s="173">
        <f>ROUND(E33*H33,2)</f>
        <v>0</v>
      </c>
      <c r="J33" s="172"/>
      <c r="K33" s="173">
        <f>ROUND(E33*J33,2)</f>
        <v>0</v>
      </c>
      <c r="L33" s="173">
        <v>21</v>
      </c>
      <c r="M33" s="173">
        <f>G33*(1+L33/100)</f>
        <v>0</v>
      </c>
      <c r="N33" s="171">
        <v>0</v>
      </c>
      <c r="O33" s="171">
        <f>ROUND(E33*N33,2)</f>
        <v>0</v>
      </c>
      <c r="P33" s="171">
        <v>0</v>
      </c>
      <c r="Q33" s="171">
        <f>ROUND(E33*P33,2)</f>
        <v>0</v>
      </c>
      <c r="R33" s="173"/>
      <c r="S33" s="173" t="s">
        <v>142</v>
      </c>
      <c r="T33" s="174" t="s">
        <v>107</v>
      </c>
      <c r="U33" s="157">
        <v>0</v>
      </c>
      <c r="V33" s="157">
        <f>ROUND(E33*U33,2)</f>
        <v>0</v>
      </c>
      <c r="W33" s="157"/>
      <c r="X33" s="157" t="s">
        <v>143</v>
      </c>
      <c r="Y33" s="157" t="s">
        <v>109</v>
      </c>
      <c r="Z33" s="147"/>
      <c r="AA33" s="147"/>
      <c r="AB33" s="147"/>
      <c r="AC33" s="147"/>
      <c r="AD33" s="147"/>
      <c r="AE33" s="147"/>
      <c r="AF33" s="147"/>
      <c r="AG33" s="147" t="s">
        <v>144</v>
      </c>
      <c r="AH33" s="147"/>
      <c r="AI33" s="147"/>
      <c r="AJ33" s="147"/>
      <c r="AK33" s="147"/>
      <c r="AL33" s="147"/>
      <c r="AM33" s="147"/>
      <c r="AN33" s="147"/>
      <c r="AO33" s="147"/>
      <c r="AP33" s="147"/>
      <c r="AQ33" s="147"/>
      <c r="AR33" s="147"/>
      <c r="AS33" s="147"/>
      <c r="AT33" s="147"/>
      <c r="AU33" s="147"/>
      <c r="AV33" s="147"/>
      <c r="AW33" s="147"/>
      <c r="AX33" s="147"/>
      <c r="AY33" s="147"/>
      <c r="AZ33" s="147"/>
      <c r="BA33" s="147"/>
      <c r="BB33" s="147"/>
      <c r="BC33" s="147"/>
      <c r="BD33" s="147"/>
      <c r="BE33" s="147"/>
      <c r="BF33" s="147"/>
      <c r="BG33" s="147"/>
      <c r="BH33" s="147"/>
    </row>
    <row r="34" spans="1:60" outlineLevel="2" x14ac:dyDescent="0.2">
      <c r="A34" s="154"/>
      <c r="B34" s="155"/>
      <c r="C34" s="251" t="s">
        <v>145</v>
      </c>
      <c r="D34" s="252"/>
      <c r="E34" s="252"/>
      <c r="F34" s="252"/>
      <c r="G34" s="252"/>
      <c r="H34" s="157"/>
      <c r="I34" s="157"/>
      <c r="J34" s="157"/>
      <c r="K34" s="157"/>
      <c r="L34" s="157"/>
      <c r="M34" s="157"/>
      <c r="N34" s="156"/>
      <c r="O34" s="156"/>
      <c r="P34" s="156"/>
      <c r="Q34" s="156"/>
      <c r="R34" s="157"/>
      <c r="S34" s="157"/>
      <c r="T34" s="157"/>
      <c r="U34" s="157"/>
      <c r="V34" s="157"/>
      <c r="W34" s="157"/>
      <c r="X34" s="157"/>
      <c r="Y34" s="157"/>
      <c r="Z34" s="147"/>
      <c r="AA34" s="147"/>
      <c r="AB34" s="147"/>
      <c r="AC34" s="147"/>
      <c r="AD34" s="147"/>
      <c r="AE34" s="147"/>
      <c r="AF34" s="147"/>
      <c r="AG34" s="147" t="s">
        <v>132</v>
      </c>
      <c r="AH34" s="147"/>
      <c r="AI34" s="147"/>
      <c r="AJ34" s="147"/>
      <c r="AK34" s="147"/>
      <c r="AL34" s="147"/>
      <c r="AM34" s="147"/>
      <c r="AN34" s="147"/>
      <c r="AO34" s="147"/>
      <c r="AP34" s="147"/>
      <c r="AQ34" s="147"/>
      <c r="AR34" s="147"/>
      <c r="AS34" s="147"/>
      <c r="AT34" s="147"/>
      <c r="AU34" s="147"/>
      <c r="AV34" s="147"/>
      <c r="AW34" s="147"/>
      <c r="AX34" s="147"/>
      <c r="AY34" s="147"/>
      <c r="AZ34" s="147"/>
      <c r="BA34" s="182" t="str">
        <f>C34</f>
        <v>Veškeré náklady spojené s vybudováním, provozem a odstraněním zařízení staveniště včetně bezpečnostních a hygienických opatření na staveništi.</v>
      </c>
      <c r="BB34" s="147"/>
      <c r="BC34" s="147"/>
      <c r="BD34" s="147"/>
      <c r="BE34" s="147"/>
      <c r="BF34" s="147"/>
      <c r="BG34" s="147"/>
      <c r="BH34" s="147"/>
    </row>
    <row r="35" spans="1:60" outlineLevel="1" x14ac:dyDescent="0.2">
      <c r="A35" s="168">
        <v>12</v>
      </c>
      <c r="B35" s="169" t="s">
        <v>146</v>
      </c>
      <c r="C35" s="184" t="s">
        <v>147</v>
      </c>
      <c r="D35" s="170" t="s">
        <v>141</v>
      </c>
      <c r="E35" s="171">
        <v>1</v>
      </c>
      <c r="F35" s="172"/>
      <c r="G35" s="173">
        <f>ROUND(E35*F35,2)</f>
        <v>0</v>
      </c>
      <c r="H35" s="172"/>
      <c r="I35" s="173">
        <f>ROUND(E35*H35,2)</f>
        <v>0</v>
      </c>
      <c r="J35" s="172"/>
      <c r="K35" s="173">
        <f>ROUND(E35*J35,2)</f>
        <v>0</v>
      </c>
      <c r="L35" s="173">
        <v>21</v>
      </c>
      <c r="M35" s="173">
        <f>G35*(1+L35/100)</f>
        <v>0</v>
      </c>
      <c r="N35" s="171">
        <v>0</v>
      </c>
      <c r="O35" s="171">
        <f>ROUND(E35*N35,2)</f>
        <v>0</v>
      </c>
      <c r="P35" s="171">
        <v>0</v>
      </c>
      <c r="Q35" s="171">
        <f>ROUND(E35*P35,2)</f>
        <v>0</v>
      </c>
      <c r="R35" s="173"/>
      <c r="S35" s="173" t="s">
        <v>142</v>
      </c>
      <c r="T35" s="174" t="s">
        <v>107</v>
      </c>
      <c r="U35" s="157">
        <v>0</v>
      </c>
      <c r="V35" s="157">
        <f>ROUND(E35*U35,2)</f>
        <v>0</v>
      </c>
      <c r="W35" s="157"/>
      <c r="X35" s="157" t="s">
        <v>143</v>
      </c>
      <c r="Y35" s="157" t="s">
        <v>109</v>
      </c>
      <c r="Z35" s="147"/>
      <c r="AA35" s="147"/>
      <c r="AB35" s="147"/>
      <c r="AC35" s="147"/>
      <c r="AD35" s="147"/>
      <c r="AE35" s="147"/>
      <c r="AF35" s="147"/>
      <c r="AG35" s="147" t="s">
        <v>144</v>
      </c>
      <c r="AH35" s="147"/>
      <c r="AI35" s="147"/>
      <c r="AJ35" s="147"/>
      <c r="AK35" s="147"/>
      <c r="AL35" s="147"/>
      <c r="AM35" s="147"/>
      <c r="AN35" s="147"/>
      <c r="AO35" s="147"/>
      <c r="AP35" s="147"/>
      <c r="AQ35" s="147"/>
      <c r="AR35" s="147"/>
      <c r="AS35" s="147"/>
      <c r="AT35" s="147"/>
      <c r="AU35" s="147"/>
      <c r="AV35" s="147"/>
      <c r="AW35" s="147"/>
      <c r="AX35" s="147"/>
      <c r="AY35" s="147"/>
      <c r="AZ35" s="147"/>
      <c r="BA35" s="147"/>
      <c r="BB35" s="147"/>
      <c r="BC35" s="147"/>
      <c r="BD35" s="147"/>
      <c r="BE35" s="147"/>
      <c r="BF35" s="147"/>
      <c r="BG35" s="147"/>
      <c r="BH35" s="147"/>
    </row>
    <row r="36" spans="1:60" ht="21.4" outlineLevel="2" x14ac:dyDescent="0.2">
      <c r="A36" s="154"/>
      <c r="B36" s="155"/>
      <c r="C36" s="251" t="s">
        <v>148</v>
      </c>
      <c r="D36" s="252"/>
      <c r="E36" s="252"/>
      <c r="F36" s="252"/>
      <c r="G36" s="252"/>
      <c r="H36" s="157"/>
      <c r="I36" s="157"/>
      <c r="J36" s="157"/>
      <c r="K36" s="157"/>
      <c r="L36" s="157"/>
      <c r="M36" s="157"/>
      <c r="N36" s="156"/>
      <c r="O36" s="156"/>
      <c r="P36" s="156"/>
      <c r="Q36" s="156"/>
      <c r="R36" s="157"/>
      <c r="S36" s="157"/>
      <c r="T36" s="157"/>
      <c r="U36" s="157"/>
      <c r="V36" s="157"/>
      <c r="W36" s="157"/>
      <c r="X36" s="157"/>
      <c r="Y36" s="157"/>
      <c r="Z36" s="147"/>
      <c r="AA36" s="147"/>
      <c r="AB36" s="147"/>
      <c r="AC36" s="147"/>
      <c r="AD36" s="147"/>
      <c r="AE36" s="147"/>
      <c r="AF36" s="147"/>
      <c r="AG36" s="147" t="s">
        <v>132</v>
      </c>
      <c r="AH36" s="147"/>
      <c r="AI36" s="147"/>
      <c r="AJ36" s="147"/>
      <c r="AK36" s="147"/>
      <c r="AL36" s="147"/>
      <c r="AM36" s="147"/>
      <c r="AN36" s="147"/>
      <c r="AO36" s="147"/>
      <c r="AP36" s="147"/>
      <c r="AQ36" s="147"/>
      <c r="AR36" s="147"/>
      <c r="AS36" s="147"/>
      <c r="AT36" s="147"/>
      <c r="AU36" s="147"/>
      <c r="AV36" s="147"/>
      <c r="AW36" s="147"/>
      <c r="AX36" s="147"/>
      <c r="AY36" s="147"/>
      <c r="AZ36" s="147"/>
      <c r="BA36" s="182" t="str">
        <f>C36</f>
        <v>Náklady na ztížené podmínky provádění tam, kde jsou stavební práce zcela nebo zčásti omezovány provozem jiných osob. Jde zejména o zvýšené náklady související s omezením provozem v areálu objednatele nebo o náklady v důsledku nezbytného respektování stávající dopravy ovlivňující stavební práce.</v>
      </c>
      <c r="BB36" s="147"/>
      <c r="BC36" s="147"/>
      <c r="BD36" s="147"/>
      <c r="BE36" s="147"/>
      <c r="BF36" s="147"/>
      <c r="BG36" s="147"/>
      <c r="BH36" s="147"/>
    </row>
    <row r="37" spans="1:60" outlineLevel="1" x14ac:dyDescent="0.2">
      <c r="A37" s="168">
        <v>13</v>
      </c>
      <c r="B37" s="169" t="s">
        <v>149</v>
      </c>
      <c r="C37" s="184" t="s">
        <v>150</v>
      </c>
      <c r="D37" s="170" t="s">
        <v>141</v>
      </c>
      <c r="E37" s="171">
        <v>1</v>
      </c>
      <c r="F37" s="172"/>
      <c r="G37" s="173">
        <f>ROUND(E37*F37,2)</f>
        <v>0</v>
      </c>
      <c r="H37" s="172"/>
      <c r="I37" s="173">
        <f>ROUND(E37*H37,2)</f>
        <v>0</v>
      </c>
      <c r="J37" s="172"/>
      <c r="K37" s="173">
        <f>ROUND(E37*J37,2)</f>
        <v>0</v>
      </c>
      <c r="L37" s="173">
        <v>21</v>
      </c>
      <c r="M37" s="173">
        <f>G37*(1+L37/100)</f>
        <v>0</v>
      </c>
      <c r="N37" s="171">
        <v>0</v>
      </c>
      <c r="O37" s="171">
        <f>ROUND(E37*N37,2)</f>
        <v>0</v>
      </c>
      <c r="P37" s="171">
        <v>0</v>
      </c>
      <c r="Q37" s="171">
        <f>ROUND(E37*P37,2)</f>
        <v>0</v>
      </c>
      <c r="R37" s="173"/>
      <c r="S37" s="173" t="s">
        <v>142</v>
      </c>
      <c r="T37" s="174" t="s">
        <v>107</v>
      </c>
      <c r="U37" s="157">
        <v>0</v>
      </c>
      <c r="V37" s="157">
        <f>ROUND(E37*U37,2)</f>
        <v>0</v>
      </c>
      <c r="W37" s="157"/>
      <c r="X37" s="157" t="s">
        <v>143</v>
      </c>
      <c r="Y37" s="157" t="s">
        <v>109</v>
      </c>
      <c r="Z37" s="147"/>
      <c r="AA37" s="147"/>
      <c r="AB37" s="147"/>
      <c r="AC37" s="147"/>
      <c r="AD37" s="147"/>
      <c r="AE37" s="147"/>
      <c r="AF37" s="147"/>
      <c r="AG37" s="147" t="s">
        <v>144</v>
      </c>
      <c r="AH37" s="147"/>
      <c r="AI37" s="147"/>
      <c r="AJ37" s="147"/>
      <c r="AK37" s="147"/>
      <c r="AL37" s="147"/>
      <c r="AM37" s="147"/>
      <c r="AN37" s="147"/>
      <c r="AO37" s="147"/>
      <c r="AP37" s="147"/>
      <c r="AQ37" s="147"/>
      <c r="AR37" s="147"/>
      <c r="AS37" s="147"/>
      <c r="AT37" s="147"/>
      <c r="AU37" s="147"/>
      <c r="AV37" s="147"/>
      <c r="AW37" s="147"/>
      <c r="AX37" s="147"/>
      <c r="AY37" s="147"/>
      <c r="AZ37" s="147"/>
      <c r="BA37" s="147"/>
      <c r="BB37" s="147"/>
      <c r="BC37" s="147"/>
      <c r="BD37" s="147"/>
      <c r="BE37" s="147"/>
      <c r="BF37" s="147"/>
      <c r="BG37" s="147"/>
      <c r="BH37" s="147"/>
    </row>
    <row r="38" spans="1:60" outlineLevel="2" x14ac:dyDescent="0.2">
      <c r="A38" s="154"/>
      <c r="B38" s="155"/>
      <c r="C38" s="251" t="s">
        <v>151</v>
      </c>
      <c r="D38" s="252"/>
      <c r="E38" s="252"/>
      <c r="F38" s="252"/>
      <c r="G38" s="252"/>
      <c r="H38" s="157"/>
      <c r="I38" s="157"/>
      <c r="J38" s="157"/>
      <c r="K38" s="157"/>
      <c r="L38" s="157"/>
      <c r="M38" s="157"/>
      <c r="N38" s="156"/>
      <c r="O38" s="156"/>
      <c r="P38" s="156"/>
      <c r="Q38" s="156"/>
      <c r="R38" s="157"/>
      <c r="S38" s="157"/>
      <c r="T38" s="157"/>
      <c r="U38" s="157"/>
      <c r="V38" s="157"/>
      <c r="W38" s="157"/>
      <c r="X38" s="157"/>
      <c r="Y38" s="157"/>
      <c r="Z38" s="147"/>
      <c r="AA38" s="147"/>
      <c r="AB38" s="147"/>
      <c r="AC38" s="147"/>
      <c r="AD38" s="147"/>
      <c r="AE38" s="147"/>
      <c r="AF38" s="147"/>
      <c r="AG38" s="147" t="s">
        <v>132</v>
      </c>
      <c r="AH38" s="147"/>
      <c r="AI38" s="147"/>
      <c r="AJ38" s="147"/>
      <c r="AK38" s="147"/>
      <c r="AL38" s="147"/>
      <c r="AM38" s="147"/>
      <c r="AN38" s="147"/>
      <c r="AO38" s="147"/>
      <c r="AP38" s="147"/>
      <c r="AQ38" s="147"/>
      <c r="AR38" s="147"/>
      <c r="AS38" s="147"/>
      <c r="AT38" s="147"/>
      <c r="AU38" s="147"/>
      <c r="AV38" s="147"/>
      <c r="AW38" s="147"/>
      <c r="AX38" s="147"/>
      <c r="AY38" s="147"/>
      <c r="AZ38" s="147"/>
      <c r="BA38" s="182" t="str">
        <f>C38</f>
        <v>Náklady na ztížené podmínky provádění tam, kde se vyskytují omezující vlivy konkrétního prostředí, které mají prokazatelný vliv na provádění stavebních prací.</v>
      </c>
      <c r="BB38" s="147"/>
      <c r="BC38" s="147"/>
      <c r="BD38" s="147"/>
      <c r="BE38" s="147"/>
      <c r="BF38" s="147"/>
      <c r="BG38" s="147"/>
      <c r="BH38" s="147"/>
    </row>
    <row r="39" spans="1:60" x14ac:dyDescent="0.2">
      <c r="A39" s="161" t="s">
        <v>101</v>
      </c>
      <c r="B39" s="162" t="s">
        <v>73</v>
      </c>
      <c r="C39" s="183" t="s">
        <v>28</v>
      </c>
      <c r="D39" s="163"/>
      <c r="E39" s="164"/>
      <c r="F39" s="165"/>
      <c r="G39" s="165">
        <f>SUMIF(AG40:AG45,"&lt;&gt;NOR",G40:G45)</f>
        <v>0</v>
      </c>
      <c r="H39" s="165"/>
      <c r="I39" s="165">
        <f>SUM(I40:I45)</f>
        <v>0</v>
      </c>
      <c r="J39" s="165"/>
      <c r="K39" s="165">
        <f>SUM(K40:K45)</f>
        <v>0</v>
      </c>
      <c r="L39" s="165"/>
      <c r="M39" s="165">
        <f>SUM(M40:M45)</f>
        <v>0</v>
      </c>
      <c r="N39" s="164"/>
      <c r="O39" s="164">
        <f>SUM(O40:O45)</f>
        <v>0</v>
      </c>
      <c r="P39" s="164"/>
      <c r="Q39" s="164">
        <f>SUM(Q40:Q45)</f>
        <v>0</v>
      </c>
      <c r="R39" s="165"/>
      <c r="S39" s="165"/>
      <c r="T39" s="166"/>
      <c r="U39" s="160"/>
      <c r="V39" s="160">
        <f>SUM(V40:V45)</f>
        <v>0</v>
      </c>
      <c r="W39" s="160"/>
      <c r="X39" s="160"/>
      <c r="Y39" s="160"/>
      <c r="AG39" t="s">
        <v>102</v>
      </c>
    </row>
    <row r="40" spans="1:60" outlineLevel="1" x14ac:dyDescent="0.2">
      <c r="A40" s="168">
        <v>14</v>
      </c>
      <c r="B40" s="169" t="s">
        <v>152</v>
      </c>
      <c r="C40" s="184" t="s">
        <v>153</v>
      </c>
      <c r="D40" s="170" t="s">
        <v>141</v>
      </c>
      <c r="E40" s="171">
        <v>1</v>
      </c>
      <c r="F40" s="172"/>
      <c r="G40" s="173">
        <f>ROUND(E40*F40,2)</f>
        <v>0</v>
      </c>
      <c r="H40" s="172"/>
      <c r="I40" s="173">
        <f>ROUND(E40*H40,2)</f>
        <v>0</v>
      </c>
      <c r="J40" s="172"/>
      <c r="K40" s="173">
        <f>ROUND(E40*J40,2)</f>
        <v>0</v>
      </c>
      <c r="L40" s="173">
        <v>21</v>
      </c>
      <c r="M40" s="173">
        <f>G40*(1+L40/100)</f>
        <v>0</v>
      </c>
      <c r="N40" s="171">
        <v>0</v>
      </c>
      <c r="O40" s="171">
        <f>ROUND(E40*N40,2)</f>
        <v>0</v>
      </c>
      <c r="P40" s="171">
        <v>0</v>
      </c>
      <c r="Q40" s="171">
        <f>ROUND(E40*P40,2)</f>
        <v>0</v>
      </c>
      <c r="R40" s="173"/>
      <c r="S40" s="173" t="s">
        <v>142</v>
      </c>
      <c r="T40" s="174" t="s">
        <v>107</v>
      </c>
      <c r="U40" s="157">
        <v>0</v>
      </c>
      <c r="V40" s="157">
        <f>ROUND(E40*U40,2)</f>
        <v>0</v>
      </c>
      <c r="W40" s="157"/>
      <c r="X40" s="157" t="s">
        <v>143</v>
      </c>
      <c r="Y40" s="157" t="s">
        <v>109</v>
      </c>
      <c r="Z40" s="147"/>
      <c r="AA40" s="147"/>
      <c r="AB40" s="147"/>
      <c r="AC40" s="147"/>
      <c r="AD40" s="147"/>
      <c r="AE40" s="147"/>
      <c r="AF40" s="147"/>
      <c r="AG40" s="147" t="s">
        <v>144</v>
      </c>
      <c r="AH40" s="147"/>
      <c r="AI40" s="147"/>
      <c r="AJ40" s="147"/>
      <c r="AK40" s="147"/>
      <c r="AL40" s="147"/>
      <c r="AM40" s="147"/>
      <c r="AN40" s="147"/>
      <c r="AO40" s="147"/>
      <c r="AP40" s="147"/>
      <c r="AQ40" s="147"/>
      <c r="AR40" s="147"/>
      <c r="AS40" s="147"/>
      <c r="AT40" s="147"/>
      <c r="AU40" s="147"/>
      <c r="AV40" s="147"/>
      <c r="AW40" s="147"/>
      <c r="AX40" s="147"/>
      <c r="AY40" s="147"/>
      <c r="AZ40" s="147"/>
      <c r="BA40" s="147"/>
      <c r="BB40" s="147"/>
      <c r="BC40" s="147"/>
      <c r="BD40" s="147"/>
      <c r="BE40" s="147"/>
      <c r="BF40" s="147"/>
      <c r="BG40" s="147"/>
      <c r="BH40" s="147"/>
    </row>
    <row r="41" spans="1:60" outlineLevel="2" x14ac:dyDescent="0.2">
      <c r="A41" s="154"/>
      <c r="B41" s="155"/>
      <c r="C41" s="251" t="s">
        <v>154</v>
      </c>
      <c r="D41" s="252"/>
      <c r="E41" s="252"/>
      <c r="F41" s="252"/>
      <c r="G41" s="252"/>
      <c r="H41" s="157"/>
      <c r="I41" s="157"/>
      <c r="J41" s="157"/>
      <c r="K41" s="157"/>
      <c r="L41" s="157"/>
      <c r="M41" s="157"/>
      <c r="N41" s="156"/>
      <c r="O41" s="156"/>
      <c r="P41" s="156"/>
      <c r="Q41" s="156"/>
      <c r="R41" s="157"/>
      <c r="S41" s="157"/>
      <c r="T41" s="157"/>
      <c r="U41" s="157"/>
      <c r="V41" s="157"/>
      <c r="W41" s="157"/>
      <c r="X41" s="157"/>
      <c r="Y41" s="157"/>
      <c r="Z41" s="147"/>
      <c r="AA41" s="147"/>
      <c r="AB41" s="147"/>
      <c r="AC41" s="147"/>
      <c r="AD41" s="147"/>
      <c r="AE41" s="147"/>
      <c r="AF41" s="147"/>
      <c r="AG41" s="147" t="s">
        <v>132</v>
      </c>
      <c r="AH41" s="147"/>
      <c r="AI41" s="147"/>
      <c r="AJ41" s="147"/>
      <c r="AK41" s="147"/>
      <c r="AL41" s="147"/>
      <c r="AM41" s="147"/>
      <c r="AN41" s="147"/>
      <c r="AO41" s="147"/>
      <c r="AP41" s="147"/>
      <c r="AQ41" s="147"/>
      <c r="AR41" s="147"/>
      <c r="AS41" s="147"/>
      <c r="AT41" s="147"/>
      <c r="AU41" s="147"/>
      <c r="AV41" s="147"/>
      <c r="AW41" s="147"/>
      <c r="AX41" s="147"/>
      <c r="AY41" s="147"/>
      <c r="AZ41" s="147"/>
      <c r="BA41" s="182" t="str">
        <f>C41</f>
        <v>Náklady na veškeré geodetické práce (vytýčení stáv.sítí a rozvodů, vytýčení a rozměření nového stavu, geodetické práce v průběhu výstavby, apod.)</v>
      </c>
      <c r="BB41" s="147"/>
      <c r="BC41" s="147"/>
      <c r="BD41" s="147"/>
      <c r="BE41" s="147"/>
      <c r="BF41" s="147"/>
      <c r="BG41" s="147"/>
      <c r="BH41" s="147"/>
    </row>
    <row r="42" spans="1:60" outlineLevel="1" x14ac:dyDescent="0.2">
      <c r="A42" s="168">
        <v>15</v>
      </c>
      <c r="B42" s="169" t="s">
        <v>155</v>
      </c>
      <c r="C42" s="184" t="s">
        <v>156</v>
      </c>
      <c r="D42" s="170" t="s">
        <v>141</v>
      </c>
      <c r="E42" s="171">
        <v>1</v>
      </c>
      <c r="F42" s="172"/>
      <c r="G42" s="173">
        <f>ROUND(E42*F42,2)</f>
        <v>0</v>
      </c>
      <c r="H42" s="172"/>
      <c r="I42" s="173">
        <f>ROUND(E42*H42,2)</f>
        <v>0</v>
      </c>
      <c r="J42" s="172"/>
      <c r="K42" s="173">
        <f>ROUND(E42*J42,2)</f>
        <v>0</v>
      </c>
      <c r="L42" s="173">
        <v>21</v>
      </c>
      <c r="M42" s="173">
        <f>G42*(1+L42/100)</f>
        <v>0</v>
      </c>
      <c r="N42" s="171">
        <v>0</v>
      </c>
      <c r="O42" s="171">
        <f>ROUND(E42*N42,2)</f>
        <v>0</v>
      </c>
      <c r="P42" s="171">
        <v>0</v>
      </c>
      <c r="Q42" s="171">
        <f>ROUND(E42*P42,2)</f>
        <v>0</v>
      </c>
      <c r="R42" s="173"/>
      <c r="S42" s="173" t="s">
        <v>142</v>
      </c>
      <c r="T42" s="174" t="s">
        <v>107</v>
      </c>
      <c r="U42" s="157">
        <v>0</v>
      </c>
      <c r="V42" s="157">
        <f>ROUND(E42*U42,2)</f>
        <v>0</v>
      </c>
      <c r="W42" s="157"/>
      <c r="X42" s="157" t="s">
        <v>143</v>
      </c>
      <c r="Y42" s="157" t="s">
        <v>109</v>
      </c>
      <c r="Z42" s="147"/>
      <c r="AA42" s="147"/>
      <c r="AB42" s="147"/>
      <c r="AC42" s="147"/>
      <c r="AD42" s="147"/>
      <c r="AE42" s="147"/>
      <c r="AF42" s="147"/>
      <c r="AG42" s="147" t="s">
        <v>144</v>
      </c>
      <c r="AH42" s="147"/>
      <c r="AI42" s="147"/>
      <c r="AJ42" s="147"/>
      <c r="AK42" s="147"/>
      <c r="AL42" s="147"/>
      <c r="AM42" s="147"/>
      <c r="AN42" s="147"/>
      <c r="AO42" s="147"/>
      <c r="AP42" s="147"/>
      <c r="AQ42" s="147"/>
      <c r="AR42" s="147"/>
      <c r="AS42" s="147"/>
      <c r="AT42" s="147"/>
      <c r="AU42" s="147"/>
      <c r="AV42" s="147"/>
      <c r="AW42" s="147"/>
      <c r="AX42" s="147"/>
      <c r="AY42" s="147"/>
      <c r="AZ42" s="147"/>
      <c r="BA42" s="147"/>
      <c r="BB42" s="147"/>
      <c r="BC42" s="147"/>
      <c r="BD42" s="147"/>
      <c r="BE42" s="147"/>
      <c r="BF42" s="147"/>
      <c r="BG42" s="147"/>
      <c r="BH42" s="147"/>
    </row>
    <row r="43" spans="1:60" ht="21.4" outlineLevel="2" x14ac:dyDescent="0.2">
      <c r="A43" s="154"/>
      <c r="B43" s="155"/>
      <c r="C43" s="251" t="s">
        <v>157</v>
      </c>
      <c r="D43" s="252"/>
      <c r="E43" s="252"/>
      <c r="F43" s="252"/>
      <c r="G43" s="252"/>
      <c r="H43" s="157"/>
      <c r="I43" s="157"/>
      <c r="J43" s="157"/>
      <c r="K43" s="157"/>
      <c r="L43" s="157"/>
      <c r="M43" s="157"/>
      <c r="N43" s="156"/>
      <c r="O43" s="156"/>
      <c r="P43" s="156"/>
      <c r="Q43" s="156"/>
      <c r="R43" s="157"/>
      <c r="S43" s="157"/>
      <c r="T43" s="157"/>
      <c r="U43" s="157"/>
      <c r="V43" s="157"/>
      <c r="W43" s="157"/>
      <c r="X43" s="157"/>
      <c r="Y43" s="157"/>
      <c r="Z43" s="147"/>
      <c r="AA43" s="147"/>
      <c r="AB43" s="147"/>
      <c r="AC43" s="147"/>
      <c r="AD43" s="147"/>
      <c r="AE43" s="147"/>
      <c r="AF43" s="147"/>
      <c r="AG43" s="147" t="s">
        <v>132</v>
      </c>
      <c r="AH43" s="147"/>
      <c r="AI43" s="147"/>
      <c r="AJ43" s="147"/>
      <c r="AK43" s="147"/>
      <c r="AL43" s="147"/>
      <c r="AM43" s="147"/>
      <c r="AN43" s="147"/>
      <c r="AO43" s="147"/>
      <c r="AP43" s="147"/>
      <c r="AQ43" s="147"/>
      <c r="AR43" s="147"/>
      <c r="AS43" s="147"/>
      <c r="AT43" s="147"/>
      <c r="AU43" s="147"/>
      <c r="AV43" s="147"/>
      <c r="AW43" s="147"/>
      <c r="AX43" s="147"/>
      <c r="AY43" s="147"/>
      <c r="AZ43" s="147"/>
      <c r="BA43" s="182" t="str">
        <f>C43</f>
        <v>Náklady zhotovitele, související s prováděním zkoušek a revizí předepsaných technickými normami nebo objednatelem a které jsou pro provedení díla nezbytné.</v>
      </c>
      <c r="BB43" s="147"/>
      <c r="BC43" s="147"/>
      <c r="BD43" s="147"/>
      <c r="BE43" s="147"/>
      <c r="BF43" s="147"/>
      <c r="BG43" s="147"/>
      <c r="BH43" s="147"/>
    </row>
    <row r="44" spans="1:60" outlineLevel="1" x14ac:dyDescent="0.2">
      <c r="A44" s="168">
        <v>16</v>
      </c>
      <c r="B44" s="169" t="s">
        <v>158</v>
      </c>
      <c r="C44" s="184" t="s">
        <v>159</v>
      </c>
      <c r="D44" s="170" t="s">
        <v>141</v>
      </c>
      <c r="E44" s="171">
        <v>1</v>
      </c>
      <c r="F44" s="172"/>
      <c r="G44" s="173">
        <f>ROUND(E44*F44,2)</f>
        <v>0</v>
      </c>
      <c r="H44" s="172"/>
      <c r="I44" s="173">
        <f>ROUND(E44*H44,2)</f>
        <v>0</v>
      </c>
      <c r="J44" s="172"/>
      <c r="K44" s="173">
        <f>ROUND(E44*J44,2)</f>
        <v>0</v>
      </c>
      <c r="L44" s="173">
        <v>21</v>
      </c>
      <c r="M44" s="173">
        <f>G44*(1+L44/100)</f>
        <v>0</v>
      </c>
      <c r="N44" s="171">
        <v>0</v>
      </c>
      <c r="O44" s="171">
        <f>ROUND(E44*N44,2)</f>
        <v>0</v>
      </c>
      <c r="P44" s="171">
        <v>0</v>
      </c>
      <c r="Q44" s="171">
        <f>ROUND(E44*P44,2)</f>
        <v>0</v>
      </c>
      <c r="R44" s="173"/>
      <c r="S44" s="173" t="s">
        <v>142</v>
      </c>
      <c r="T44" s="174" t="s">
        <v>107</v>
      </c>
      <c r="U44" s="157">
        <v>0</v>
      </c>
      <c r="V44" s="157">
        <f>ROUND(E44*U44,2)</f>
        <v>0</v>
      </c>
      <c r="W44" s="157"/>
      <c r="X44" s="157" t="s">
        <v>143</v>
      </c>
      <c r="Y44" s="157" t="s">
        <v>109</v>
      </c>
      <c r="Z44" s="147"/>
      <c r="AA44" s="147"/>
      <c r="AB44" s="147"/>
      <c r="AC44" s="147"/>
      <c r="AD44" s="147"/>
      <c r="AE44" s="147"/>
      <c r="AF44" s="147"/>
      <c r="AG44" s="147" t="s">
        <v>144</v>
      </c>
      <c r="AH44" s="147"/>
      <c r="AI44" s="147"/>
      <c r="AJ44" s="147"/>
      <c r="AK44" s="147"/>
      <c r="AL44" s="147"/>
      <c r="AM44" s="147"/>
      <c r="AN44" s="147"/>
      <c r="AO44" s="147"/>
      <c r="AP44" s="147"/>
      <c r="AQ44" s="147"/>
      <c r="AR44" s="147"/>
      <c r="AS44" s="147"/>
      <c r="AT44" s="147"/>
      <c r="AU44" s="147"/>
      <c r="AV44" s="147"/>
      <c r="AW44" s="147"/>
      <c r="AX44" s="147"/>
      <c r="AY44" s="147"/>
      <c r="AZ44" s="147"/>
      <c r="BA44" s="147"/>
      <c r="BB44" s="147"/>
      <c r="BC44" s="147"/>
      <c r="BD44" s="147"/>
      <c r="BE44" s="147"/>
      <c r="BF44" s="147"/>
      <c r="BG44" s="147"/>
      <c r="BH44" s="147"/>
    </row>
    <row r="45" spans="1:60" ht="21.4" outlineLevel="2" x14ac:dyDescent="0.2">
      <c r="A45" s="154"/>
      <c r="B45" s="155"/>
      <c r="C45" s="251" t="s">
        <v>160</v>
      </c>
      <c r="D45" s="252"/>
      <c r="E45" s="252"/>
      <c r="F45" s="252"/>
      <c r="G45" s="252"/>
      <c r="H45" s="157"/>
      <c r="I45" s="157"/>
      <c r="J45" s="157"/>
      <c r="K45" s="157"/>
      <c r="L45" s="157"/>
      <c r="M45" s="157"/>
      <c r="N45" s="156"/>
      <c r="O45" s="156"/>
      <c r="P45" s="156"/>
      <c r="Q45" s="156"/>
      <c r="R45" s="157"/>
      <c r="S45" s="157"/>
      <c r="T45" s="157"/>
      <c r="U45" s="157"/>
      <c r="V45" s="157"/>
      <c r="W45" s="157"/>
      <c r="X45" s="157"/>
      <c r="Y45" s="157"/>
      <c r="Z45" s="147"/>
      <c r="AA45" s="147"/>
      <c r="AB45" s="147"/>
      <c r="AC45" s="147"/>
      <c r="AD45" s="147"/>
      <c r="AE45" s="147"/>
      <c r="AF45" s="147"/>
      <c r="AG45" s="147" t="s">
        <v>132</v>
      </c>
      <c r="AH45" s="147"/>
      <c r="AI45" s="147"/>
      <c r="AJ45" s="147"/>
      <c r="AK45" s="147"/>
      <c r="AL45" s="147"/>
      <c r="AM45" s="147"/>
      <c r="AN45" s="147"/>
      <c r="AO45" s="147"/>
      <c r="AP45" s="147"/>
      <c r="AQ45" s="147"/>
      <c r="AR45" s="147"/>
      <c r="AS45" s="147"/>
      <c r="AT45" s="147"/>
      <c r="AU45" s="147"/>
      <c r="AV45" s="147"/>
      <c r="AW45" s="147"/>
      <c r="AX45" s="147"/>
      <c r="AY45" s="147"/>
      <c r="AZ45" s="147"/>
      <c r="BA45" s="182" t="str">
        <f>C45</f>
        <v>Náklady na vyhotovení dokumentace skutečného provedení stavby a její předání objednateli v požadované formě a požadovaném počtu. (Vyznačení změn do DPS).</v>
      </c>
      <c r="BB45" s="147"/>
      <c r="BC45" s="147"/>
      <c r="BD45" s="147"/>
      <c r="BE45" s="147"/>
      <c r="BF45" s="147"/>
      <c r="BG45" s="147"/>
      <c r="BH45" s="147"/>
    </row>
    <row r="46" spans="1:60" x14ac:dyDescent="0.2">
      <c r="A46" s="3"/>
      <c r="B46" s="4"/>
      <c r="C46" s="187"/>
      <c r="D46" s="6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AE46">
        <v>12</v>
      </c>
      <c r="AF46">
        <v>21</v>
      </c>
      <c r="AG46" t="s">
        <v>87</v>
      </c>
    </row>
    <row r="47" spans="1:60" x14ac:dyDescent="0.2">
      <c r="A47" s="150"/>
      <c r="B47" s="151" t="s">
        <v>29</v>
      </c>
      <c r="C47" s="188"/>
      <c r="D47" s="152"/>
      <c r="E47" s="153"/>
      <c r="F47" s="153"/>
      <c r="G47" s="167">
        <f>G8+G32+G39</f>
        <v>0</v>
      </c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AE47">
        <f>SUMIF(L7:L45,AE46,G7:G45)</f>
        <v>0</v>
      </c>
      <c r="AF47">
        <f>SUMIF(L7:L45,AF46,G7:G45)</f>
        <v>0</v>
      </c>
      <c r="AG47" t="s">
        <v>161</v>
      </c>
    </row>
    <row r="48" spans="1:60" x14ac:dyDescent="0.2">
      <c r="C48" s="189"/>
      <c r="D48" s="10"/>
      <c r="AG48" t="s">
        <v>162</v>
      </c>
    </row>
    <row r="49" spans="4:4" x14ac:dyDescent="0.2">
      <c r="D49" s="10"/>
    </row>
    <row r="50" spans="4:4" x14ac:dyDescent="0.2">
      <c r="D50" s="10"/>
    </row>
    <row r="51" spans="4:4" x14ac:dyDescent="0.2">
      <c r="D51" s="10"/>
    </row>
    <row r="52" spans="4:4" x14ac:dyDescent="0.2">
      <c r="D52" s="10"/>
    </row>
    <row r="53" spans="4:4" x14ac:dyDescent="0.2">
      <c r="D53" s="10"/>
    </row>
    <row r="54" spans="4:4" x14ac:dyDescent="0.2">
      <c r="D54" s="10"/>
    </row>
    <row r="55" spans="4:4" x14ac:dyDescent="0.2">
      <c r="D55" s="10"/>
    </row>
    <row r="56" spans="4:4" x14ac:dyDescent="0.2">
      <c r="D56" s="10"/>
    </row>
    <row r="57" spans="4:4" x14ac:dyDescent="0.2">
      <c r="D57" s="10"/>
    </row>
    <row r="58" spans="4:4" x14ac:dyDescent="0.2">
      <c r="D58" s="10"/>
    </row>
    <row r="59" spans="4:4" x14ac:dyDescent="0.2">
      <c r="D59" s="10"/>
    </row>
    <row r="60" spans="4:4" x14ac:dyDescent="0.2">
      <c r="D60" s="10"/>
    </row>
    <row r="61" spans="4:4" x14ac:dyDescent="0.2">
      <c r="D61" s="10"/>
    </row>
    <row r="62" spans="4:4" x14ac:dyDescent="0.2">
      <c r="D62" s="10"/>
    </row>
    <row r="63" spans="4:4" x14ac:dyDescent="0.2">
      <c r="D63" s="10"/>
    </row>
    <row r="64" spans="4:4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password="E813" sheet="1" objects="1" scenarios="1" formatRows="0"/>
  <mergeCells count="14">
    <mergeCell ref="C24:G24"/>
    <mergeCell ref="A1:G1"/>
    <mergeCell ref="C2:G2"/>
    <mergeCell ref="C3:G3"/>
    <mergeCell ref="C4:G4"/>
    <mergeCell ref="C21:G21"/>
    <mergeCell ref="C43:G43"/>
    <mergeCell ref="C45:G45"/>
    <mergeCell ref="C27:G27"/>
    <mergeCell ref="C30:G30"/>
    <mergeCell ref="C34:G34"/>
    <mergeCell ref="C36:G36"/>
    <mergeCell ref="C38:G38"/>
    <mergeCell ref="C41:G41"/>
  </mergeCells>
  <pageMargins left="0.39370078740157483" right="0.19685039370078741" top="0.59055118110236227" bottom="0.39370078740157483" header="0" footer="0.19685039370078741"/>
  <pageSetup paperSize="9" orientation="landscape" verticalDpi="0" r:id="rId1"/>
  <headerFooter alignWithMargins="0">
    <oddFooter>&amp;L&amp;8Zpracováno programem &amp;"Arial CE,Tučné"BUILDpower S,  © RTS, a.s.&amp;C&amp;8Stránka &amp;P z &amp;N&amp;R&amp;8HP4-7-51888</oddFooter>
  </headerFooter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F516BB0E5E6AE046AF93EBF60D0DF03D" ma:contentTypeVersion="11" ma:contentTypeDescription="Vytvoří nový dokument" ma:contentTypeScope="" ma:versionID="0bdeb1583fb5c7c9289ba533b27ba7aa">
  <xsd:schema xmlns:xsd="http://www.w3.org/2001/XMLSchema" xmlns:xs="http://www.w3.org/2001/XMLSchema" xmlns:p="http://schemas.microsoft.com/office/2006/metadata/properties" xmlns:ns2="eb26dc61-d414-4f14-93c2-153248a695d4" targetNamespace="http://schemas.microsoft.com/office/2006/metadata/properties" ma:root="true" ma:fieldsID="f2796ab79ba948d87175f80478166701" ns2:_="">
    <xsd:import namespace="eb26dc61-d414-4f14-93c2-153248a695d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b26dc61-d414-4f14-93c2-153248a695d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13" nillable="true" ma:displayName="Location" ma:indexed="true" ma:internalName="MediaServiceLocation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7" nillable="true" ma:taxonomy="true" ma:internalName="lcf76f155ced4ddcb4097134ff3c332f" ma:taxonomyFieldName="MediaServiceImageTags" ma:displayName="Značky obrázků" ma:readOnly="false" ma:fieldId="{5cf76f15-5ced-4ddc-b409-7134ff3c332f}" ma:taxonomyMulti="true" ma:sspId="93fd210b-f926-4792-91f1-74d1e9e1eab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b26dc61-d414-4f14-93c2-153248a695d4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51291C16-6974-425B-8941-B880334307A7}"/>
</file>

<file path=customXml/itemProps2.xml><?xml version="1.0" encoding="utf-8"?>
<ds:datastoreItem xmlns:ds="http://schemas.openxmlformats.org/officeDocument/2006/customXml" ds:itemID="{55CB5ACE-5FCF-4DE9-B722-99B771244222}"/>
</file>

<file path=customXml/itemProps3.xml><?xml version="1.0" encoding="utf-8"?>
<ds:datastoreItem xmlns:ds="http://schemas.openxmlformats.org/officeDocument/2006/customXml" ds:itemID="{3183A030-00E5-4952-8E37-BF9DC6F4130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D2 _2_SO02_Ocel.kce_R1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'D2 _2_SO02_Ocel.kce_R1 Pol'!Názvy_tisku</vt:lpstr>
      <vt:lpstr>oadresa</vt:lpstr>
      <vt:lpstr>Stavba!Objednatel</vt:lpstr>
      <vt:lpstr>Stavba!Objekt</vt:lpstr>
      <vt:lpstr>'D2 _2_SO02_Ocel.kce_R1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Igor Maléř</dc:creator>
  <cp:lastModifiedBy>Igor Maléř</cp:lastModifiedBy>
  <cp:lastPrinted>2025-01-09T08:43:38Z</cp:lastPrinted>
  <dcterms:created xsi:type="dcterms:W3CDTF">2009-04-08T07:15:50Z</dcterms:created>
  <dcterms:modified xsi:type="dcterms:W3CDTF">2025-01-09T11:39:22Z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0x010100F516BB0E5E6AE046AF93EBF60D0DF03D</vt:lpwstr>
  </property>
</Properties>
</file>